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72" yWindow="-12" windowWidth="5184" windowHeight="4500" activeTab="2"/>
  </bookViews>
  <sheets>
    <sheet name="дох." sheetId="1" r:id="rId1"/>
    <sheet name="расх." sheetId="4" r:id="rId2"/>
    <sheet name="источ." sheetId="3" r:id="rId3"/>
  </sheets>
  <definedNames>
    <definedName name="_xlnm._FilterDatabase" localSheetId="1" hidden="1">расх.!$C$9:$K$260</definedName>
    <definedName name="_xlnm.Print_Area" localSheetId="0">дох.!$A$1:$FD$110</definedName>
    <definedName name="_xlnm.Print_Area" localSheetId="2">источ.!$A$1:$DD$40</definedName>
  </definedNames>
  <calcPr calcId="124519"/>
</workbook>
</file>

<file path=xl/calcChain.xml><?xml version="1.0" encoding="utf-8"?>
<calcChain xmlns="http://schemas.openxmlformats.org/spreadsheetml/2006/main">
  <c r="K7" i="4"/>
  <c r="J7"/>
  <c r="I260"/>
  <c r="I258"/>
  <c r="I257"/>
  <c r="I256"/>
  <c r="I255"/>
  <c r="I254"/>
  <c r="I7" s="1"/>
  <c r="I242"/>
  <c r="F201"/>
  <c r="K70"/>
  <c r="J70"/>
  <c r="I70"/>
  <c r="I22"/>
  <c r="F47" l="1"/>
  <c r="F118"/>
  <c r="I121"/>
  <c r="I122"/>
  <c r="F121"/>
  <c r="F122"/>
  <c r="I140"/>
  <c r="I28"/>
  <c r="I47"/>
  <c r="F28"/>
  <c r="I57"/>
  <c r="I58"/>
  <c r="I31"/>
  <c r="I30"/>
  <c r="F58"/>
  <c r="F57"/>
  <c r="E57"/>
  <c r="E58"/>
  <c r="D58"/>
  <c r="F30"/>
  <c r="F31"/>
  <c r="E43"/>
  <c r="E42"/>
  <c r="E40" s="1"/>
  <c r="F43"/>
  <c r="F42"/>
  <c r="I42" s="1"/>
  <c r="F239"/>
  <c r="E239"/>
  <c r="D239"/>
  <c r="I219"/>
  <c r="F219"/>
  <c r="E219"/>
  <c r="D220"/>
  <c r="E222"/>
  <c r="D222"/>
  <c r="I130"/>
  <c r="I129"/>
  <c r="F128"/>
  <c r="E128"/>
  <c r="D128"/>
  <c r="J130"/>
  <c r="K130" s="1"/>
  <c r="E122"/>
  <c r="E121" s="1"/>
  <c r="D140"/>
  <c r="D122"/>
  <c r="D121" s="1"/>
  <c r="D57"/>
  <c r="I159"/>
  <c r="I155"/>
  <c r="J143"/>
  <c r="K143" s="1"/>
  <c r="J144"/>
  <c r="K144" s="1"/>
  <c r="J145"/>
  <c r="K145" s="1"/>
  <c r="I145"/>
  <c r="I144"/>
  <c r="I142"/>
  <c r="I135"/>
  <c r="I123"/>
  <c r="I116"/>
  <c r="I114"/>
  <c r="I113"/>
  <c r="I107"/>
  <c r="I99"/>
  <c r="I94"/>
  <c r="I62"/>
  <c r="I51"/>
  <c r="I43"/>
  <c r="I44"/>
  <c r="I45"/>
  <c r="I46"/>
  <c r="E41"/>
  <c r="D43"/>
  <c r="D42"/>
  <c r="I151"/>
  <c r="I239"/>
  <c r="I238" s="1"/>
  <c r="E238"/>
  <c r="F238"/>
  <c r="D238"/>
  <c r="J244"/>
  <c r="K244" s="1"/>
  <c r="F242"/>
  <c r="E242"/>
  <c r="D242"/>
  <c r="E253"/>
  <c r="E252" s="1"/>
  <c r="E251" s="1"/>
  <c r="D253"/>
  <c r="F248"/>
  <c r="I248" s="1"/>
  <c r="I247" s="1"/>
  <c r="I246" s="1"/>
  <c r="I245" s="1"/>
  <c r="E248"/>
  <c r="D248"/>
  <c r="I226"/>
  <c r="I225" s="1"/>
  <c r="I224" s="1"/>
  <c r="I223" s="1"/>
  <c r="F226"/>
  <c r="F225" s="1"/>
  <c r="F224" s="1"/>
  <c r="F223" s="1"/>
  <c r="E226"/>
  <c r="E225" s="1"/>
  <c r="D226"/>
  <c r="D225" s="1"/>
  <c r="D224" s="1"/>
  <c r="D223" s="1"/>
  <c r="J227"/>
  <c r="K227" s="1"/>
  <c r="F206"/>
  <c r="I206" s="1"/>
  <c r="D205"/>
  <c r="F204"/>
  <c r="I204" s="1"/>
  <c r="E204"/>
  <c r="D204"/>
  <c r="I205"/>
  <c r="I197"/>
  <c r="F186"/>
  <c r="F185" s="1"/>
  <c r="E186"/>
  <c r="D186"/>
  <c r="D185" s="1"/>
  <c r="D184" s="1"/>
  <c r="I170"/>
  <c r="I169"/>
  <c r="D252"/>
  <c r="D251" s="1"/>
  <c r="D250" s="1"/>
  <c r="D249" s="1"/>
  <c r="F252"/>
  <c r="F251" s="1"/>
  <c r="F250" s="1"/>
  <c r="F249" s="1"/>
  <c r="I252"/>
  <c r="I251" s="1"/>
  <c r="I250" s="1"/>
  <c r="I249" s="1"/>
  <c r="J253"/>
  <c r="K253" s="1"/>
  <c r="E168"/>
  <c r="F168"/>
  <c r="D168"/>
  <c r="J170"/>
  <c r="K170" s="1"/>
  <c r="F154"/>
  <c r="E155"/>
  <c r="E154" s="1"/>
  <c r="J159"/>
  <c r="K159" s="1"/>
  <c r="D155"/>
  <c r="D154" s="1"/>
  <c r="E140"/>
  <c r="F141"/>
  <c r="F140" s="1"/>
  <c r="J124"/>
  <c r="K124" s="1"/>
  <c r="F41" l="1"/>
  <c r="F40"/>
  <c r="I128"/>
  <c r="D219"/>
  <c r="I154"/>
  <c r="I141"/>
  <c r="I40"/>
  <c r="I168"/>
  <c r="E224"/>
  <c r="J225"/>
  <c r="K225" s="1"/>
  <c r="J226"/>
  <c r="K226" s="1"/>
  <c r="I186"/>
  <c r="J186"/>
  <c r="F184"/>
  <c r="I184" s="1"/>
  <c r="I185"/>
  <c r="E185"/>
  <c r="E184" s="1"/>
  <c r="J252"/>
  <c r="K252" s="1"/>
  <c r="E250"/>
  <c r="J251"/>
  <c r="K251" s="1"/>
  <c r="J73"/>
  <c r="K73" s="1"/>
  <c r="J71"/>
  <c r="K71" s="1"/>
  <c r="J72"/>
  <c r="K72" s="1"/>
  <c r="I71"/>
  <c r="E223" l="1"/>
  <c r="J223" s="1"/>
  <c r="K223" s="1"/>
  <c r="J224"/>
  <c r="K224" s="1"/>
  <c r="K186"/>
  <c r="E249"/>
  <c r="J249" s="1"/>
  <c r="K249" s="1"/>
  <c r="J250"/>
  <c r="K250" s="1"/>
  <c r="J64"/>
  <c r="K64" s="1"/>
  <c r="F63"/>
  <c r="I63" s="1"/>
  <c r="E63"/>
  <c r="D63"/>
  <c r="J63" l="1"/>
  <c r="K63" s="1"/>
  <c r="F37"/>
  <c r="E37"/>
  <c r="D37"/>
  <c r="I38"/>
  <c r="I37" s="1"/>
  <c r="I35"/>
  <c r="I34"/>
  <c r="I27"/>
  <c r="I21"/>
  <c r="I18"/>
  <c r="I17"/>
  <c r="E34"/>
  <c r="E18"/>
  <c r="BY21" i="1" l="1"/>
  <c r="BC21"/>
  <c r="BC89"/>
  <c r="BY89"/>
  <c r="EK105"/>
  <c r="DU105"/>
  <c r="DE105"/>
  <c r="CO105"/>
  <c r="EK94"/>
  <c r="DU94"/>
  <c r="DE94"/>
  <c r="CO94"/>
  <c r="EK93"/>
  <c r="DU93"/>
  <c r="DE93"/>
  <c r="CO93"/>
  <c r="EK92"/>
  <c r="DU92"/>
  <c r="DE92"/>
  <c r="CO92"/>
  <c r="EK91"/>
  <c r="DU91"/>
  <c r="DE91"/>
  <c r="CO91"/>
  <c r="EK90"/>
  <c r="DU90"/>
  <c r="DE90"/>
  <c r="CO90"/>
  <c r="EK89"/>
  <c r="DU89"/>
  <c r="DE89"/>
  <c r="CO89"/>
  <c r="CO88"/>
  <c r="DE88"/>
  <c r="DU88"/>
  <c r="EK88"/>
  <c r="BC86"/>
  <c r="BY86"/>
  <c r="BC59"/>
  <c r="EK50"/>
  <c r="DU50"/>
  <c r="DE50"/>
  <c r="CO50"/>
  <c r="EK49"/>
  <c r="DU49"/>
  <c r="DE49"/>
  <c r="CO49"/>
  <c r="EK48"/>
  <c r="DU48"/>
  <c r="DE48"/>
  <c r="CO48"/>
  <c r="EK47"/>
  <c r="DU47"/>
  <c r="DE47"/>
  <c r="CO47"/>
  <c r="BY44"/>
  <c r="BY43" s="1"/>
  <c r="BC44"/>
  <c r="CO35"/>
  <c r="DE35"/>
  <c r="DU35"/>
  <c r="EK35"/>
  <c r="EK33"/>
  <c r="DU33"/>
  <c r="DE33"/>
  <c r="CO33"/>
  <c r="CO41"/>
  <c r="DE41"/>
  <c r="DU41"/>
  <c r="EK41"/>
  <c r="EK42"/>
  <c r="DU42"/>
  <c r="DE42"/>
  <c r="CO42"/>
  <c r="K69" i="4"/>
  <c r="K60"/>
  <c r="I241"/>
  <c r="I240" s="1"/>
  <c r="I235" s="1"/>
  <c r="I237"/>
  <c r="I236" s="1"/>
  <c r="I233"/>
  <c r="I232" s="1"/>
  <c r="I231" s="1"/>
  <c r="I230" s="1"/>
  <c r="I220"/>
  <c r="I218"/>
  <c r="I217" s="1"/>
  <c r="I215"/>
  <c r="I214"/>
  <c r="I213" s="1"/>
  <c r="I212" s="1"/>
  <c r="I210"/>
  <c r="I209"/>
  <c r="I208" s="1"/>
  <c r="I207" s="1"/>
  <c r="I202"/>
  <c r="I201" s="1"/>
  <c r="I200" s="1"/>
  <c r="I199" s="1"/>
  <c r="I195"/>
  <c r="I194" s="1"/>
  <c r="I193" s="1"/>
  <c r="I189"/>
  <c r="I188" s="1"/>
  <c r="I187" s="1"/>
  <c r="I183"/>
  <c r="I179"/>
  <c r="I178" s="1"/>
  <c r="I176"/>
  <c r="I175" s="1"/>
  <c r="I174" s="1"/>
  <c r="I167"/>
  <c r="I166" s="1"/>
  <c r="I165" s="1"/>
  <c r="I164" s="1"/>
  <c r="I162"/>
  <c r="I161"/>
  <c r="I160" s="1"/>
  <c r="I158"/>
  <c r="I157" s="1"/>
  <c r="I156" s="1"/>
  <c r="I150"/>
  <c r="I149" s="1"/>
  <c r="I139"/>
  <c r="I138" s="1"/>
  <c r="I137" s="1"/>
  <c r="I136" s="1"/>
  <c r="I134"/>
  <c r="I133"/>
  <c r="I132" s="1"/>
  <c r="I131" s="1"/>
  <c r="I127"/>
  <c r="I126" s="1"/>
  <c r="I125" s="1"/>
  <c r="I120"/>
  <c r="I119" s="1"/>
  <c r="I115"/>
  <c r="I112"/>
  <c r="I111" s="1"/>
  <c r="I106"/>
  <c r="I104"/>
  <c r="I98"/>
  <c r="I97" s="1"/>
  <c r="I96" s="1"/>
  <c r="I95" s="1"/>
  <c r="I93"/>
  <c r="I92" s="1"/>
  <c r="I91" s="1"/>
  <c r="I90" s="1"/>
  <c r="I88"/>
  <c r="I87" s="1"/>
  <c r="I86" s="1"/>
  <c r="I85" s="1"/>
  <c r="I83"/>
  <c r="I82" s="1"/>
  <c r="I81" s="1"/>
  <c r="I80" s="1"/>
  <c r="I78"/>
  <c r="I77" s="1"/>
  <c r="I76" s="1"/>
  <c r="I75" s="1"/>
  <c r="I68"/>
  <c r="I67"/>
  <c r="I66" s="1"/>
  <c r="I61"/>
  <c r="I59"/>
  <c r="I54"/>
  <c r="I53" s="1"/>
  <c r="I52" s="1"/>
  <c r="I50"/>
  <c r="I48" s="1"/>
  <c r="I49"/>
  <c r="I41"/>
  <c r="I39"/>
  <c r="I36"/>
  <c r="I33"/>
  <c r="I32" s="1"/>
  <c r="I26"/>
  <c r="I25" s="1"/>
  <c r="I24" s="1"/>
  <c r="I23" s="1"/>
  <c r="I20"/>
  <c r="I19" s="1"/>
  <c r="I16"/>
  <c r="I15" s="1"/>
  <c r="D258"/>
  <c r="D257" s="1"/>
  <c r="D256" s="1"/>
  <c r="D255" s="1"/>
  <c r="D254" s="1"/>
  <c r="D247"/>
  <c r="D246" s="1"/>
  <c r="D245" s="1"/>
  <c r="D241"/>
  <c r="D240" s="1"/>
  <c r="D237"/>
  <c r="D236" s="1"/>
  <c r="D233"/>
  <c r="D232" s="1"/>
  <c r="D231" s="1"/>
  <c r="D230" s="1"/>
  <c r="D218"/>
  <c r="D217" s="1"/>
  <c r="D215"/>
  <c r="D214"/>
  <c r="D213" s="1"/>
  <c r="D212" s="1"/>
  <c r="D210"/>
  <c r="D209"/>
  <c r="D208" s="1"/>
  <c r="D207" s="1"/>
  <c r="D202"/>
  <c r="D201" s="1"/>
  <c r="D200" s="1"/>
  <c r="D199" s="1"/>
  <c r="D195"/>
  <c r="D194" s="1"/>
  <c r="D193" s="1"/>
  <c r="D189"/>
  <c r="D188" s="1"/>
  <c r="D187" s="1"/>
  <c r="D183"/>
  <c r="D179"/>
  <c r="D178" s="1"/>
  <c r="D176"/>
  <c r="D175" s="1"/>
  <c r="D174" s="1"/>
  <c r="D167"/>
  <c r="D166" s="1"/>
  <c r="D165" s="1"/>
  <c r="D164" s="1"/>
  <c r="D162"/>
  <c r="D161" s="1"/>
  <c r="D160" s="1"/>
  <c r="D158"/>
  <c r="D157" s="1"/>
  <c r="D156" s="1"/>
  <c r="D150"/>
  <c r="D149" s="1"/>
  <c r="D139"/>
  <c r="D138" s="1"/>
  <c r="D137" s="1"/>
  <c r="D136" s="1"/>
  <c r="D134"/>
  <c r="D133"/>
  <c r="D132" s="1"/>
  <c r="D131" s="1"/>
  <c r="D127"/>
  <c r="D126" s="1"/>
  <c r="D125" s="1"/>
  <c r="D120"/>
  <c r="D115"/>
  <c r="D112"/>
  <c r="D111" s="1"/>
  <c r="D106"/>
  <c r="D104"/>
  <c r="D98"/>
  <c r="D97" s="1"/>
  <c r="D96" s="1"/>
  <c r="D95" s="1"/>
  <c r="D93"/>
  <c r="D92" s="1"/>
  <c r="D91" s="1"/>
  <c r="D90" s="1"/>
  <c r="D88"/>
  <c r="D87" s="1"/>
  <c r="D86" s="1"/>
  <c r="D85" s="1"/>
  <c r="D83"/>
  <c r="D82" s="1"/>
  <c r="D81" s="1"/>
  <c r="D80" s="1"/>
  <c r="D78"/>
  <c r="D77" s="1"/>
  <c r="D76" s="1"/>
  <c r="D75" s="1"/>
  <c r="D68"/>
  <c r="D67"/>
  <c r="D66" s="1"/>
  <c r="D65" s="1"/>
  <c r="D61"/>
  <c r="D59"/>
  <c r="D54"/>
  <c r="D53" s="1"/>
  <c r="D52" s="1"/>
  <c r="D50"/>
  <c r="D49" s="1"/>
  <c r="D41"/>
  <c r="D40"/>
  <c r="D39" s="1"/>
  <c r="D36"/>
  <c r="D33"/>
  <c r="D32" s="1"/>
  <c r="D31" s="1"/>
  <c r="D26"/>
  <c r="D25" s="1"/>
  <c r="D24" s="1"/>
  <c r="D20"/>
  <c r="D19" s="1"/>
  <c r="D16"/>
  <c r="D15" s="1"/>
  <c r="DU110" i="1"/>
  <c r="DU109"/>
  <c r="DU108"/>
  <c r="DU107"/>
  <c r="DU106"/>
  <c r="DU104"/>
  <c r="DU103"/>
  <c r="DU102"/>
  <c r="DU101"/>
  <c r="DU100"/>
  <c r="DU99"/>
  <c r="DU98"/>
  <c r="DU97"/>
  <c r="DU96"/>
  <c r="DU95"/>
  <c r="DU87"/>
  <c r="DU86"/>
  <c r="DU85"/>
  <c r="DU84"/>
  <c r="DU83"/>
  <c r="DU82"/>
  <c r="DU81"/>
  <c r="DU80"/>
  <c r="DU79"/>
  <c r="DU78"/>
  <c r="DU77"/>
  <c r="DU76"/>
  <c r="DU75"/>
  <c r="DU74"/>
  <c r="DU73"/>
  <c r="DU72"/>
  <c r="DU71"/>
  <c r="DU70"/>
  <c r="DU69"/>
  <c r="DU68"/>
  <c r="DU67"/>
  <c r="DU66"/>
  <c r="DU65"/>
  <c r="DU64"/>
  <c r="DU63"/>
  <c r="DU62"/>
  <c r="DU61"/>
  <c r="DU60"/>
  <c r="DU59"/>
  <c r="DU58"/>
  <c r="DU57"/>
  <c r="DU56"/>
  <c r="DU55"/>
  <c r="DU54"/>
  <c r="DU53"/>
  <c r="DU52"/>
  <c r="DU51"/>
  <c r="DU46"/>
  <c r="DU45"/>
  <c r="DU44"/>
  <c r="DU43"/>
  <c r="DU40"/>
  <c r="DU39"/>
  <c r="DU38"/>
  <c r="DU37"/>
  <c r="DU36"/>
  <c r="DU34"/>
  <c r="DU32"/>
  <c r="DU31"/>
  <c r="DU30"/>
  <c r="DU29"/>
  <c r="DU28"/>
  <c r="DU27"/>
  <c r="DU26"/>
  <c r="DU25"/>
  <c r="DU24"/>
  <c r="DU23"/>
  <c r="DU22"/>
  <c r="DU21"/>
  <c r="DE110"/>
  <c r="DE109"/>
  <c r="DE108"/>
  <c r="DE107"/>
  <c r="DE106"/>
  <c r="DE104"/>
  <c r="DE103"/>
  <c r="DE102"/>
  <c r="DE101"/>
  <c r="DE100"/>
  <c r="DE99"/>
  <c r="DE98"/>
  <c r="DE97"/>
  <c r="DE96"/>
  <c r="DE95"/>
  <c r="DE87"/>
  <c r="DE86"/>
  <c r="DE85"/>
  <c r="DE84"/>
  <c r="DE83"/>
  <c r="DE82"/>
  <c r="DE81"/>
  <c r="DE80"/>
  <c r="DE79"/>
  <c r="DE78"/>
  <c r="DE77"/>
  <c r="DE76"/>
  <c r="DE75"/>
  <c r="DE74"/>
  <c r="DE73"/>
  <c r="DE72"/>
  <c r="DE71"/>
  <c r="DE70"/>
  <c r="DE69"/>
  <c r="DE68"/>
  <c r="DE67"/>
  <c r="DE66"/>
  <c r="DE65"/>
  <c r="DE64"/>
  <c r="DE63"/>
  <c r="DE62"/>
  <c r="DE61"/>
  <c r="DE60"/>
  <c r="DE59"/>
  <c r="DE58"/>
  <c r="DE57"/>
  <c r="DE56"/>
  <c r="DE55"/>
  <c r="DE54"/>
  <c r="DE53"/>
  <c r="DE52"/>
  <c r="DE51"/>
  <c r="DE46"/>
  <c r="DE45"/>
  <c r="DE44"/>
  <c r="DE43"/>
  <c r="DE40"/>
  <c r="DE39"/>
  <c r="DE38"/>
  <c r="DE37"/>
  <c r="DE36"/>
  <c r="DE34"/>
  <c r="DE32"/>
  <c r="DE31"/>
  <c r="DE30"/>
  <c r="DE29"/>
  <c r="DE28"/>
  <c r="DE27"/>
  <c r="DE26"/>
  <c r="DE25"/>
  <c r="DE24"/>
  <c r="DE23"/>
  <c r="DE22"/>
  <c r="DE21"/>
  <c r="CO110"/>
  <c r="CO109"/>
  <c r="CO108"/>
  <c r="CO107"/>
  <c r="CO106"/>
  <c r="CO104"/>
  <c r="CO103"/>
  <c r="CO102"/>
  <c r="CO101"/>
  <c r="CO100"/>
  <c r="CO99"/>
  <c r="CO98"/>
  <c r="CO97"/>
  <c r="CO96"/>
  <c r="CO95"/>
  <c r="CO87"/>
  <c r="CO86"/>
  <c r="CO85"/>
  <c r="CO84"/>
  <c r="CO83"/>
  <c r="CO82"/>
  <c r="CO81"/>
  <c r="CO80"/>
  <c r="CO79"/>
  <c r="CO78"/>
  <c r="CO77"/>
  <c r="CO76"/>
  <c r="CO75"/>
  <c r="CO74"/>
  <c r="CO73"/>
  <c r="CO72"/>
  <c r="CO71"/>
  <c r="CO70"/>
  <c r="CO69"/>
  <c r="CO68"/>
  <c r="CO67"/>
  <c r="CO66"/>
  <c r="CO65"/>
  <c r="CO64"/>
  <c r="CO63"/>
  <c r="CO62"/>
  <c r="CO61"/>
  <c r="CO60"/>
  <c r="CO59"/>
  <c r="CO58"/>
  <c r="CO57"/>
  <c r="CO56"/>
  <c r="CO55"/>
  <c r="CO54"/>
  <c r="CO53"/>
  <c r="CO52"/>
  <c r="CO51"/>
  <c r="CO46"/>
  <c r="CO45"/>
  <c r="CO44"/>
  <c r="CO43"/>
  <c r="CO40"/>
  <c r="CO39"/>
  <c r="CO38"/>
  <c r="CO37"/>
  <c r="CO36"/>
  <c r="CO34"/>
  <c r="CO32"/>
  <c r="CO31"/>
  <c r="CO30"/>
  <c r="CO29"/>
  <c r="CO28"/>
  <c r="CO27"/>
  <c r="CO26"/>
  <c r="CO25"/>
  <c r="CO24"/>
  <c r="CO23"/>
  <c r="CO22"/>
  <c r="CO21"/>
  <c r="J105" i="4"/>
  <c r="K105" s="1"/>
  <c r="F104"/>
  <c r="E104"/>
  <c r="J248"/>
  <c r="K248" s="1"/>
  <c r="F247"/>
  <c r="F246" s="1"/>
  <c r="F245" s="1"/>
  <c r="E247"/>
  <c r="E246" s="1"/>
  <c r="E245" s="1"/>
  <c r="J243"/>
  <c r="K243" s="1"/>
  <c r="E241"/>
  <c r="F241"/>
  <c r="F240" s="1"/>
  <c r="J169"/>
  <c r="K169" s="1"/>
  <c r="F167"/>
  <c r="F166" s="1"/>
  <c r="F165" s="1"/>
  <c r="F164" s="1"/>
  <c r="E167"/>
  <c r="E166" s="1"/>
  <c r="E165" s="1"/>
  <c r="E164" s="1"/>
  <c r="F127"/>
  <c r="F126" s="1"/>
  <c r="F134"/>
  <c r="E134"/>
  <c r="E33"/>
  <c r="E32" s="1"/>
  <c r="E31" s="1"/>
  <c r="F33"/>
  <c r="F32" s="1"/>
  <c r="EK108" i="1"/>
  <c r="EK87"/>
  <c r="BY85"/>
  <c r="EK76"/>
  <c r="EK77"/>
  <c r="EK38"/>
  <c r="F139" i="4"/>
  <c r="F138" s="1"/>
  <c r="F137" s="1"/>
  <c r="F136" s="1"/>
  <c r="E139"/>
  <c r="E138" s="1"/>
  <c r="F258"/>
  <c r="F257" s="1"/>
  <c r="F256" s="1"/>
  <c r="F255" s="1"/>
  <c r="F254" s="1"/>
  <c r="F233"/>
  <c r="F232" s="1"/>
  <c r="E233"/>
  <c r="E232" s="1"/>
  <c r="E231" s="1"/>
  <c r="E230" s="1"/>
  <c r="J234"/>
  <c r="K234" s="1"/>
  <c r="F220"/>
  <c r="E220"/>
  <c r="F215"/>
  <c r="F210"/>
  <c r="E215"/>
  <c r="J215" s="1"/>
  <c r="K215" s="1"/>
  <c r="E210"/>
  <c r="J210" s="1"/>
  <c r="K210" s="1"/>
  <c r="F195"/>
  <c r="F194" s="1"/>
  <c r="F193" s="1"/>
  <c r="E195"/>
  <c r="J196"/>
  <c r="K196" s="1"/>
  <c r="F179"/>
  <c r="F178" s="1"/>
  <c r="E179"/>
  <c r="E178" s="1"/>
  <c r="J180"/>
  <c r="K180" s="1"/>
  <c r="F176"/>
  <c r="E176"/>
  <c r="F175"/>
  <c r="F174" s="1"/>
  <c r="E175"/>
  <c r="E174" s="1"/>
  <c r="J177"/>
  <c r="K177" s="1"/>
  <c r="F162"/>
  <c r="E162"/>
  <c r="F158"/>
  <c r="F157" s="1"/>
  <c r="F156" s="1"/>
  <c r="E158"/>
  <c r="E157" s="1"/>
  <c r="E156" s="1"/>
  <c r="J142"/>
  <c r="K142" s="1"/>
  <c r="E127"/>
  <c r="E126" s="1"/>
  <c r="E125" s="1"/>
  <c r="F106"/>
  <c r="E106"/>
  <c r="J107"/>
  <c r="K107" s="1"/>
  <c r="J99"/>
  <c r="K99" s="1"/>
  <c r="F98"/>
  <c r="F97" s="1"/>
  <c r="F96" s="1"/>
  <c r="F95" s="1"/>
  <c r="E98"/>
  <c r="J94"/>
  <c r="K94" s="1"/>
  <c r="F93"/>
  <c r="F92" s="1"/>
  <c r="F91" s="1"/>
  <c r="F90" s="1"/>
  <c r="E93"/>
  <c r="J89"/>
  <c r="K89" s="1"/>
  <c r="F88"/>
  <c r="E88"/>
  <c r="E87" s="1"/>
  <c r="F87"/>
  <c r="F86" s="1"/>
  <c r="F85" s="1"/>
  <c r="J84"/>
  <c r="K84" s="1"/>
  <c r="F83"/>
  <c r="E83"/>
  <c r="F82"/>
  <c r="F81" s="1"/>
  <c r="F80" s="1"/>
  <c r="E82"/>
  <c r="E81" s="1"/>
  <c r="F78"/>
  <c r="F77" s="1"/>
  <c r="F76" s="1"/>
  <c r="F75" s="1"/>
  <c r="E78"/>
  <c r="E77" s="1"/>
  <c r="E76" s="1"/>
  <c r="E75" s="1"/>
  <c r="F68"/>
  <c r="E68"/>
  <c r="E54"/>
  <c r="E53" s="1"/>
  <c r="E52" s="1"/>
  <c r="F49"/>
  <c r="F50"/>
  <c r="F48" s="1"/>
  <c r="E50"/>
  <c r="E49" s="1"/>
  <c r="J51"/>
  <c r="K51" s="1"/>
  <c r="F26"/>
  <c r="F25" s="1"/>
  <c r="E26"/>
  <c r="E25" s="1"/>
  <c r="E24" s="1"/>
  <c r="F20"/>
  <c r="F19" s="1"/>
  <c r="E20"/>
  <c r="E19" s="1"/>
  <c r="BY98" i="1"/>
  <c r="BC98"/>
  <c r="BC97" s="1"/>
  <c r="EK69"/>
  <c r="BY57"/>
  <c r="BY59"/>
  <c r="BC57"/>
  <c r="BY24"/>
  <c r="BY23" s="1"/>
  <c r="BY22" s="1"/>
  <c r="BC24"/>
  <c r="BC23" s="1"/>
  <c r="EK28"/>
  <c r="EK27"/>
  <c r="EK26"/>
  <c r="EK25"/>
  <c r="BY52"/>
  <c r="EK54"/>
  <c r="EK55"/>
  <c r="EK32"/>
  <c r="EK40"/>
  <c r="EK39"/>
  <c r="BC36"/>
  <c r="BC30" s="1"/>
  <c r="EK37"/>
  <c r="EK34"/>
  <c r="BC63"/>
  <c r="BC62" s="1"/>
  <c r="BC61" s="1"/>
  <c r="E36" i="4"/>
  <c r="J238"/>
  <c r="K238" s="1"/>
  <c r="F202"/>
  <c r="F200" s="1"/>
  <c r="F199" s="1"/>
  <c r="E202"/>
  <c r="E201" s="1"/>
  <c r="E200" s="1"/>
  <c r="E150"/>
  <c r="E149" s="1"/>
  <c r="F150"/>
  <c r="F149" s="1"/>
  <c r="F161"/>
  <c r="F160" s="1"/>
  <c r="E120"/>
  <c r="E119" s="1"/>
  <c r="E118" s="1"/>
  <c r="E133"/>
  <c r="E132" s="1"/>
  <c r="E131" s="1"/>
  <c r="F120"/>
  <c r="F119" s="1"/>
  <c r="F133"/>
  <c r="F132" s="1"/>
  <c r="E112"/>
  <c r="E111" s="1"/>
  <c r="E115"/>
  <c r="F112"/>
  <c r="F111" s="1"/>
  <c r="F115"/>
  <c r="J115" s="1"/>
  <c r="K115" s="1"/>
  <c r="E39"/>
  <c r="F39"/>
  <c r="F22" s="1"/>
  <c r="F16"/>
  <c r="F15" s="1"/>
  <c r="E16"/>
  <c r="E15" s="1"/>
  <c r="EK99" i="1"/>
  <c r="BY66"/>
  <c r="BY78"/>
  <c r="BY82"/>
  <c r="BY81" s="1"/>
  <c r="BC66"/>
  <c r="BC79"/>
  <c r="BC78" s="1"/>
  <c r="BC82"/>
  <c r="F36" i="4"/>
  <c r="F54"/>
  <c r="F53" s="1"/>
  <c r="F59"/>
  <c r="K59" s="1"/>
  <c r="F61"/>
  <c r="F67"/>
  <c r="F66" s="1"/>
  <c r="F65" s="1"/>
  <c r="I65" s="1"/>
  <c r="F189"/>
  <c r="F188" s="1"/>
  <c r="F209"/>
  <c r="F208" s="1"/>
  <c r="F214"/>
  <c r="F213" s="1"/>
  <c r="F218"/>
  <c r="F217" s="1"/>
  <c r="F237"/>
  <c r="F236" s="1"/>
  <c r="F235" s="1"/>
  <c r="E237"/>
  <c r="E236" s="1"/>
  <c r="J17"/>
  <c r="K17" s="1"/>
  <c r="J18"/>
  <c r="K18" s="1"/>
  <c r="J21"/>
  <c r="K21" s="1"/>
  <c r="J27"/>
  <c r="K27" s="1"/>
  <c r="J34"/>
  <c r="K34" s="1"/>
  <c r="J35"/>
  <c r="K35" s="1"/>
  <c r="J38"/>
  <c r="K38" s="1"/>
  <c r="J42"/>
  <c r="K42" s="1"/>
  <c r="J43"/>
  <c r="K43" s="1"/>
  <c r="J44"/>
  <c r="K44" s="1"/>
  <c r="J45"/>
  <c r="K45" s="1"/>
  <c r="J46"/>
  <c r="K46" s="1"/>
  <c r="J47"/>
  <c r="K47" s="1"/>
  <c r="J55"/>
  <c r="K55" s="1"/>
  <c r="J60"/>
  <c r="J62"/>
  <c r="K62" s="1"/>
  <c r="J69"/>
  <c r="J79"/>
  <c r="K79" s="1"/>
  <c r="J113"/>
  <c r="K113" s="1"/>
  <c r="J114"/>
  <c r="K114" s="1"/>
  <c r="J116"/>
  <c r="K116" s="1"/>
  <c r="J123"/>
  <c r="K123" s="1"/>
  <c r="J129"/>
  <c r="K129" s="1"/>
  <c r="J135"/>
  <c r="K135" s="1"/>
  <c r="J141"/>
  <c r="K141" s="1"/>
  <c r="J151"/>
  <c r="K151" s="1"/>
  <c r="J155"/>
  <c r="K155" s="1"/>
  <c r="J163"/>
  <c r="K163" s="1"/>
  <c r="J190"/>
  <c r="K190" s="1"/>
  <c r="J197"/>
  <c r="K197" s="1"/>
  <c r="J203"/>
  <c r="K203" s="1"/>
  <c r="J204"/>
  <c r="K204" s="1"/>
  <c r="J205"/>
  <c r="K205" s="1"/>
  <c r="J206"/>
  <c r="K206" s="1"/>
  <c r="J211"/>
  <c r="K211" s="1"/>
  <c r="J216"/>
  <c r="K216" s="1"/>
  <c r="J221"/>
  <c r="K221" s="1"/>
  <c r="J222"/>
  <c r="K222" s="1"/>
  <c r="J239"/>
  <c r="K239" s="1"/>
  <c r="J259"/>
  <c r="K259" s="1"/>
  <c r="J260"/>
  <c r="K260" s="1"/>
  <c r="E258"/>
  <c r="E218"/>
  <c r="E214"/>
  <c r="E213" s="1"/>
  <c r="E212" s="1"/>
  <c r="E209"/>
  <c r="E208" s="1"/>
  <c r="E207" s="1"/>
  <c r="E189"/>
  <c r="E61"/>
  <c r="E59"/>
  <c r="J59" s="1"/>
  <c r="E67"/>
  <c r="EK64" i="1"/>
  <c r="EK68"/>
  <c r="EK73"/>
  <c r="EK75"/>
  <c r="EK80"/>
  <c r="EK84"/>
  <c r="EK102"/>
  <c r="EK103"/>
  <c r="EK104"/>
  <c r="EK110"/>
  <c r="EK36"/>
  <c r="BY106"/>
  <c r="BY101"/>
  <c r="BY63"/>
  <c r="BY62" s="1"/>
  <c r="BC52"/>
  <c r="BC101"/>
  <c r="D198" i="4" l="1"/>
  <c r="D119"/>
  <c r="D118"/>
  <c r="D235"/>
  <c r="D23"/>
  <c r="D229"/>
  <c r="J134"/>
  <c r="K134" s="1"/>
  <c r="E153"/>
  <c r="E152" s="1"/>
  <c r="E148" s="1"/>
  <c r="E147" s="1"/>
  <c r="E146" s="1"/>
  <c r="D153"/>
  <c r="I153"/>
  <c r="I152" s="1"/>
  <c r="F153"/>
  <c r="F152" s="1"/>
  <c r="J33"/>
  <c r="K33" s="1"/>
  <c r="J140"/>
  <c r="K140" s="1"/>
  <c r="J78"/>
  <c r="K78" s="1"/>
  <c r="J154"/>
  <c r="K154" s="1"/>
  <c r="J179"/>
  <c r="K179" s="1"/>
  <c r="D30"/>
  <c r="D29" s="1"/>
  <c r="D48"/>
  <c r="I173"/>
  <c r="I172" s="1"/>
  <c r="EK109" i="1"/>
  <c r="EK60"/>
  <c r="EK67"/>
  <c r="EK58"/>
  <c r="D13" i="4"/>
  <c r="D12" s="1"/>
  <c r="D11" s="1"/>
  <c r="D10" s="1"/>
  <c r="D103"/>
  <c r="D102" s="1"/>
  <c r="I56"/>
  <c r="J104"/>
  <c r="K104" s="1"/>
  <c r="I14"/>
  <c r="I29"/>
  <c r="I103"/>
  <c r="I102" s="1"/>
  <c r="I101" s="1"/>
  <c r="I100" s="1"/>
  <c r="I74" s="1"/>
  <c r="D110"/>
  <c r="D109" s="1"/>
  <c r="D56"/>
  <c r="I110"/>
  <c r="I109" s="1"/>
  <c r="I108" s="1"/>
  <c r="F103"/>
  <c r="F102" s="1"/>
  <c r="I198"/>
  <c r="I13"/>
  <c r="I12" s="1"/>
  <c r="I11" s="1"/>
  <c r="I10" s="1"/>
  <c r="I118"/>
  <c r="I117" s="1"/>
  <c r="I192"/>
  <c r="J241"/>
  <c r="K241" s="1"/>
  <c r="F173"/>
  <c r="F172" s="1"/>
  <c r="E103"/>
  <c r="E102" s="1"/>
  <c r="D14"/>
  <c r="J245"/>
  <c r="K245" s="1"/>
  <c r="D173"/>
  <c r="D172" s="1"/>
  <c r="BC71" i="1"/>
  <c r="EK74"/>
  <c r="BC106"/>
  <c r="EK106" s="1"/>
  <c r="J246" i="4"/>
  <c r="K246" s="1"/>
  <c r="J247"/>
  <c r="K247" s="1"/>
  <c r="E240"/>
  <c r="E235" s="1"/>
  <c r="E229" s="1"/>
  <c r="J242"/>
  <c r="K242" s="1"/>
  <c r="E194"/>
  <c r="J158"/>
  <c r="K158" s="1"/>
  <c r="J168"/>
  <c r="K168" s="1"/>
  <c r="J166"/>
  <c r="K166" s="1"/>
  <c r="J167"/>
  <c r="K167" s="1"/>
  <c r="J156"/>
  <c r="K156" s="1"/>
  <c r="F56"/>
  <c r="J162"/>
  <c r="K162" s="1"/>
  <c r="J122"/>
  <c r="K122" s="1"/>
  <c r="J176"/>
  <c r="K176" s="1"/>
  <c r="J133"/>
  <c r="K133" s="1"/>
  <c r="E183"/>
  <c r="J233"/>
  <c r="K233" s="1"/>
  <c r="F14"/>
  <c r="EK107" i="1"/>
  <c r="EK83"/>
  <c r="BY71"/>
  <c r="BC56"/>
  <c r="BC51" s="1"/>
  <c r="EK98"/>
  <c r="EK52"/>
  <c r="EK78"/>
  <c r="EK72"/>
  <c r="EK100"/>
  <c r="BY97"/>
  <c r="EK97" s="1"/>
  <c r="BY70"/>
  <c r="BC81"/>
  <c r="EK81" s="1"/>
  <c r="EK82"/>
  <c r="EK59"/>
  <c r="EK101"/>
  <c r="EK45"/>
  <c r="EK63"/>
  <c r="EK79"/>
  <c r="EK53"/>
  <c r="EK46"/>
  <c r="F231" i="4"/>
  <c r="F229" s="1"/>
  <c r="I229" s="1"/>
  <c r="J232"/>
  <c r="K232" s="1"/>
  <c r="J220"/>
  <c r="K220" s="1"/>
  <c r="E161"/>
  <c r="E160" s="1"/>
  <c r="E173"/>
  <c r="E172" s="1"/>
  <c r="J178"/>
  <c r="K178" s="1"/>
  <c r="F183"/>
  <c r="J175"/>
  <c r="K175" s="1"/>
  <c r="J75"/>
  <c r="K75" s="1"/>
  <c r="J77"/>
  <c r="K77" s="1"/>
  <c r="J76"/>
  <c r="K76" s="1"/>
  <c r="J157"/>
  <c r="K157" s="1"/>
  <c r="J26"/>
  <c r="K26" s="1"/>
  <c r="J201"/>
  <c r="K201" s="1"/>
  <c r="J67"/>
  <c r="K67" s="1"/>
  <c r="J61"/>
  <c r="K61" s="1"/>
  <c r="J195"/>
  <c r="K195" s="1"/>
  <c r="J68"/>
  <c r="K68" s="1"/>
  <c r="J83"/>
  <c r="K83" s="1"/>
  <c r="J98"/>
  <c r="K98" s="1"/>
  <c r="F13"/>
  <c r="F12" s="1"/>
  <c r="F11" s="1"/>
  <c r="F10" s="1"/>
  <c r="E30"/>
  <c r="E29" s="1"/>
  <c r="J128"/>
  <c r="K128" s="1"/>
  <c r="J185"/>
  <c r="K185" s="1"/>
  <c r="J202"/>
  <c r="K202" s="1"/>
  <c r="J93"/>
  <c r="K93" s="1"/>
  <c r="J106"/>
  <c r="K106" s="1"/>
  <c r="J127"/>
  <c r="K127" s="1"/>
  <c r="J81"/>
  <c r="K81" s="1"/>
  <c r="E80"/>
  <c r="J80" s="1"/>
  <c r="K80" s="1"/>
  <c r="J82"/>
  <c r="K82" s="1"/>
  <c r="J121"/>
  <c r="K121" s="1"/>
  <c r="E97"/>
  <c r="E96" s="1"/>
  <c r="J96" s="1"/>
  <c r="K96" s="1"/>
  <c r="E92"/>
  <c r="E91" s="1"/>
  <c r="J91" s="1"/>
  <c r="K91" s="1"/>
  <c r="J87"/>
  <c r="K87" s="1"/>
  <c r="E86"/>
  <c r="J88"/>
  <c r="K88" s="1"/>
  <c r="J58"/>
  <c r="K58" s="1"/>
  <c r="J19"/>
  <c r="K19" s="1"/>
  <c r="E48"/>
  <c r="J48" s="1"/>
  <c r="K48" s="1"/>
  <c r="E13"/>
  <c r="E12" s="1"/>
  <c r="E11" s="1"/>
  <c r="E10" s="1"/>
  <c r="J20"/>
  <c r="K20" s="1"/>
  <c r="J37"/>
  <c r="K37" s="1"/>
  <c r="E110"/>
  <c r="E109" s="1"/>
  <c r="E108" s="1"/>
  <c r="J54"/>
  <c r="K54" s="1"/>
  <c r="J49"/>
  <c r="K49" s="1"/>
  <c r="J50"/>
  <c r="K50" s="1"/>
  <c r="J41"/>
  <c r="K41" s="1"/>
  <c r="J39"/>
  <c r="K39" s="1"/>
  <c r="E14"/>
  <c r="J16"/>
  <c r="K16" s="1"/>
  <c r="J40"/>
  <c r="K40" s="1"/>
  <c r="J150"/>
  <c r="K150" s="1"/>
  <c r="J219"/>
  <c r="K219" s="1"/>
  <c r="J32"/>
  <c r="K32" s="1"/>
  <c r="J112"/>
  <c r="K112" s="1"/>
  <c r="J184"/>
  <c r="K184" s="1"/>
  <c r="J189"/>
  <c r="K189" s="1"/>
  <c r="J258"/>
  <c r="K258" s="1"/>
  <c r="F207"/>
  <c r="J208"/>
  <c r="K208" s="1"/>
  <c r="J53"/>
  <c r="K53" s="1"/>
  <c r="F52"/>
  <c r="J52" s="1"/>
  <c r="K52" s="1"/>
  <c r="J174"/>
  <c r="K174" s="1"/>
  <c r="F24"/>
  <c r="J25"/>
  <c r="K25" s="1"/>
  <c r="F131"/>
  <c r="J131" s="1"/>
  <c r="K131" s="1"/>
  <c r="J132"/>
  <c r="K132" s="1"/>
  <c r="E66"/>
  <c r="J139"/>
  <c r="K139" s="1"/>
  <c r="J237"/>
  <c r="K237" s="1"/>
  <c r="E188"/>
  <c r="E187" s="1"/>
  <c r="J214"/>
  <c r="K214" s="1"/>
  <c r="E257"/>
  <c r="J209"/>
  <c r="K209" s="1"/>
  <c r="J36"/>
  <c r="K36" s="1"/>
  <c r="J218"/>
  <c r="K218" s="1"/>
  <c r="E217"/>
  <c r="J217" s="1"/>
  <c r="K217" s="1"/>
  <c r="J236"/>
  <c r="K236" s="1"/>
  <c r="EK66" i="1"/>
  <c r="F110" i="4"/>
  <c r="J111"/>
  <c r="K111" s="1"/>
  <c r="F125"/>
  <c r="J126"/>
  <c r="K126" s="1"/>
  <c r="J120"/>
  <c r="K120" s="1"/>
  <c r="E23"/>
  <c r="EK62" i="1"/>
  <c r="BY61"/>
  <c r="EK61" s="1"/>
  <c r="J138" i="4"/>
  <c r="K138" s="1"/>
  <c r="E137"/>
  <c r="E199"/>
  <c r="J200"/>
  <c r="K200" s="1"/>
  <c r="J213"/>
  <c r="K213" s="1"/>
  <c r="F212"/>
  <c r="F187"/>
  <c r="F29"/>
  <c r="J31"/>
  <c r="K31" s="1"/>
  <c r="J15"/>
  <c r="K15" s="1"/>
  <c r="EK23" i="1"/>
  <c r="BC22"/>
  <c r="EK57"/>
  <c r="BY56"/>
  <c r="BY51" s="1"/>
  <c r="EK24"/>
  <c r="F148" i="4" l="1"/>
  <c r="D28"/>
  <c r="D22" s="1"/>
  <c r="D7" s="1"/>
  <c r="J194"/>
  <c r="K194" s="1"/>
  <c r="E193"/>
  <c r="I191"/>
  <c r="I228"/>
  <c r="D152"/>
  <c r="D148" s="1"/>
  <c r="D147" s="1"/>
  <c r="D146" s="1"/>
  <c r="J152"/>
  <c r="K152" s="1"/>
  <c r="J153"/>
  <c r="K153" s="1"/>
  <c r="J66"/>
  <c r="K66" s="1"/>
  <c r="E65"/>
  <c r="J65" s="1"/>
  <c r="K65" s="1"/>
  <c r="BC96" i="1"/>
  <c r="BC95" s="1"/>
  <c r="F192" i="4"/>
  <c r="F191" s="1"/>
  <c r="F182" s="1"/>
  <c r="D101"/>
  <c r="D108"/>
  <c r="F23"/>
  <c r="F101"/>
  <c r="J160"/>
  <c r="K160" s="1"/>
  <c r="J161"/>
  <c r="K161" s="1"/>
  <c r="D117"/>
  <c r="D192"/>
  <c r="D191" s="1"/>
  <c r="D182" s="1"/>
  <c r="J240"/>
  <c r="K240" s="1"/>
  <c r="J10"/>
  <c r="K10" s="1"/>
  <c r="J165"/>
  <c r="J125"/>
  <c r="K125" s="1"/>
  <c r="F117"/>
  <c r="J14"/>
  <c r="K14" s="1"/>
  <c r="J149"/>
  <c r="K149" s="1"/>
  <c r="J183"/>
  <c r="K183" s="1"/>
  <c r="BY96" i="1"/>
  <c r="BY95" s="1"/>
  <c r="BC85"/>
  <c r="EK85" s="1"/>
  <c r="EK86"/>
  <c r="EK31"/>
  <c r="BC70"/>
  <c r="EK71"/>
  <c r="F230" i="4"/>
  <c r="J231"/>
  <c r="K231" s="1"/>
  <c r="J207"/>
  <c r="K207" s="1"/>
  <c r="F198"/>
  <c r="F171" s="1"/>
  <c r="E90"/>
  <c r="J90" s="1"/>
  <c r="K90" s="1"/>
  <c r="J137"/>
  <c r="K137" s="1"/>
  <c r="E136"/>
  <c r="J29"/>
  <c r="K29" s="1"/>
  <c r="J92"/>
  <c r="K92" s="1"/>
  <c r="J103"/>
  <c r="K103" s="1"/>
  <c r="E101"/>
  <c r="J102"/>
  <c r="K102" s="1"/>
  <c r="E95"/>
  <c r="J95" s="1"/>
  <c r="K95" s="1"/>
  <c r="J97"/>
  <c r="K97" s="1"/>
  <c r="E85"/>
  <c r="J85" s="1"/>
  <c r="K85" s="1"/>
  <c r="J86"/>
  <c r="K86" s="1"/>
  <c r="J188"/>
  <c r="K188" s="1"/>
  <c r="J173"/>
  <c r="K173" s="1"/>
  <c r="E56"/>
  <c r="E28" s="1"/>
  <c r="J57"/>
  <c r="K57" s="1"/>
  <c r="J187"/>
  <c r="J24"/>
  <c r="K24" s="1"/>
  <c r="E256"/>
  <c r="J257"/>
  <c r="K257" s="1"/>
  <c r="J13"/>
  <c r="J30"/>
  <c r="K30" s="1"/>
  <c r="E198"/>
  <c r="J199"/>
  <c r="K199" s="1"/>
  <c r="J119"/>
  <c r="K119" s="1"/>
  <c r="J110"/>
  <c r="K110" s="1"/>
  <c r="F109"/>
  <c r="J212"/>
  <c r="K212" s="1"/>
  <c r="EK56" i="1"/>
  <c r="EK22"/>
  <c r="EK30"/>
  <c r="J172" i="4"/>
  <c r="K172" s="1"/>
  <c r="EK51" i="1"/>
  <c r="I9" i="4" l="1"/>
  <c r="I148"/>
  <c r="F147"/>
  <c r="F146" s="1"/>
  <c r="J148"/>
  <c r="K148" s="1"/>
  <c r="I182"/>
  <c r="I181" s="1"/>
  <c r="I171" s="1"/>
  <c r="J147"/>
  <c r="K147" s="1"/>
  <c r="K187"/>
  <c r="K165"/>
  <c r="K164" s="1"/>
  <c r="J164"/>
  <c r="E22"/>
  <c r="J22" s="1"/>
  <c r="J12"/>
  <c r="K12" s="1"/>
  <c r="K13"/>
  <c r="EK95" i="1"/>
  <c r="EK96"/>
  <c r="J23" i="4"/>
  <c r="D100"/>
  <c r="F100"/>
  <c r="D228"/>
  <c r="E117"/>
  <c r="J235"/>
  <c r="K235" s="1"/>
  <c r="E228"/>
  <c r="J193"/>
  <c r="K193" s="1"/>
  <c r="E192"/>
  <c r="E191" s="1"/>
  <c r="E182" s="1"/>
  <c r="J256"/>
  <c r="K256" s="1"/>
  <c r="E255"/>
  <c r="BC43" i="1"/>
  <c r="EK44"/>
  <c r="EK70"/>
  <c r="J230" i="4"/>
  <c r="K230" s="1"/>
  <c r="J101"/>
  <c r="K101" s="1"/>
  <c r="E100"/>
  <c r="J56"/>
  <c r="K56" s="1"/>
  <c r="F108"/>
  <c r="J109"/>
  <c r="K109" s="1"/>
  <c r="J198"/>
  <c r="K198" s="1"/>
  <c r="J11"/>
  <c r="K11" s="1"/>
  <c r="J118"/>
  <c r="K118" s="1"/>
  <c r="J136"/>
  <c r="K136" s="1"/>
  <c r="I147" l="1"/>
  <c r="I146" s="1"/>
  <c r="J117"/>
  <c r="K117" s="1"/>
  <c r="K23"/>
  <c r="D74"/>
  <c r="D9" s="1"/>
  <c r="F74"/>
  <c r="F7" s="1"/>
  <c r="J100"/>
  <c r="K100" s="1"/>
  <c r="J192"/>
  <c r="K192" s="1"/>
  <c r="E254"/>
  <c r="J255"/>
  <c r="K255" s="1"/>
  <c r="EK43" i="1"/>
  <c r="EK65"/>
  <c r="F228" i="4"/>
  <c r="J229"/>
  <c r="K229" s="1"/>
  <c r="E74"/>
  <c r="E7" s="1"/>
  <c r="J28"/>
  <c r="J108"/>
  <c r="K108" s="1"/>
  <c r="K22" l="1"/>
  <c r="K28"/>
  <c r="J228"/>
  <c r="K228" s="1"/>
  <c r="F181"/>
  <c r="F9"/>
  <c r="J254"/>
  <c r="K254" s="1"/>
  <c r="D181"/>
  <c r="J191"/>
  <c r="EK29" i="1"/>
  <c r="EK21"/>
  <c r="J74" i="4"/>
  <c r="K74" s="1"/>
  <c r="E9"/>
  <c r="K191" l="1"/>
  <c r="K182" s="1"/>
  <c r="J182"/>
  <c r="D171"/>
  <c r="J146"/>
  <c r="K146" s="1"/>
  <c r="E181"/>
  <c r="J9"/>
  <c r="K9" s="1"/>
  <c r="E171" l="1"/>
  <c r="J181"/>
  <c r="J171" l="1"/>
  <c r="K171" s="1"/>
  <c r="K181"/>
</calcChain>
</file>

<file path=xl/sharedStrings.xml><?xml version="1.0" encoding="utf-8"?>
<sst xmlns="http://schemas.openxmlformats.org/spreadsheetml/2006/main" count="830" uniqueCount="631">
  <si>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227.1и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</si>
  <si>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</si>
  <si>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</si>
  <si>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95101000000000000000</t>
  </si>
  <si>
    <t>95101050201100000510</t>
  </si>
  <si>
    <t>95101050201100000610</t>
  </si>
  <si>
    <t>182 1 00 00000 00 0000 000</t>
  </si>
  <si>
    <t>НАЛОГОВЫЕ И НЕНАЛОГОВЫЕ ДОХОДЫ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</si>
  <si>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</si>
  <si>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</si>
  <si>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</si>
  <si>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</si>
  <si>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t>182 1 05 00000 00 0000 000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</si>
  <si>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</si>
  <si>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</si>
  <si>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182 1 05 03000 01 0000 110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</si>
  <si>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</si>
  <si>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</si>
  <si>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</si>
  <si>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</si>
  <si>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</si>
  <si>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</si>
  <si>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951 1 08 00000 00 0000 000</t>
  </si>
  <si>
    <t>ГОСУДАРСТВЕННАЯ ПОШЛИНА</t>
  </si>
  <si>
    <t>951 1 08 04000 01 0000 110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</si>
  <si>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</si>
  <si>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</si>
  <si>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951 1 11 00000 00 0000 000</t>
  </si>
  <si>
    <t>951 1 11 05000 00 0000 120</t>
  </si>
  <si>
    <t>951 1 11 05025 10 0000 120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</si>
  <si>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</si>
  <si>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951 1 11 05035 10 0000 120</t>
  </si>
  <si>
    <t>Платежи от государственных и муниципальных унитарных предприятий</t>
  </si>
  <si>
    <t>951 1 11 07000 00 0000 120</t>
  </si>
  <si>
    <t>951 1 11 07010 00 0000 120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</si>
  <si>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</si>
  <si>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уплаты акцизов на прямогонный бензин,подлежащее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</si>
  <si>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</si>
  <si>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</si>
  <si>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</si>
  <si>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</si>
  <si>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НАОГИ НА ТОВАРЫ (РАБОТЫ,УСЛУГИ), РЕАЛИЗУЕМЫЕ НА ТЕРРИТОРИИ РОССИЙСКОЙ ФЕДЕРАЦИИ</t>
  </si>
  <si>
    <t>Акцизы по подакцизным товарам(продукции),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</si>
  <si>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</si>
  <si>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</si>
  <si>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</si>
  <si>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ставкам, применяемым к объектам налогообложения, расположенным в границах сельских поселений (пени по соответствующему платежу)</t>
  </si>
  <si>
    <t>100 1 03 00000 00 0000 000</t>
  </si>
  <si>
    <t>100 1 03 02000 01 0000 110</t>
  </si>
  <si>
    <t>100 1 03 02230 01 0000 110</t>
  </si>
  <si>
    <t>100 1 03 02240 01 0000 110</t>
  </si>
  <si>
    <t>100 1 03 02260 01 0000 110</t>
  </si>
  <si>
    <t>100 1 00 00000 00 0000 000</t>
  </si>
  <si>
    <t>Земельный налог с организаций</t>
  </si>
  <si>
    <t>182 1 06 06030 00 0000 110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</si>
  <si>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</si>
  <si>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</si>
  <si>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</si>
  <si>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</si>
  <si>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</si>
  <si>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</si>
  <si>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</si>
  <si>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</si>
  <si>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</si>
  <si>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951 1 13 00000 00 0000 000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</si>
  <si>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</si>
  <si>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</si>
  <si>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951 1 13 02000 00 0000 130</t>
  </si>
  <si>
    <t>Субвенции бюджетам поселений на выполнение передаваемых полномочий субъектов Российской Федерации</t>
  </si>
  <si>
    <t>951 2 02 03015 10 0000 151</t>
  </si>
  <si>
    <t>951 2 02 01001 10 0000 151</t>
  </si>
  <si>
    <t>Дотации бюджетам поселений на выравнивание бюджетной обеспеченности</t>
  </si>
  <si>
    <t>182 1 05 03010 01 0000 110</t>
  </si>
  <si>
    <t>182 1 01 02010 01 1000 110</t>
  </si>
  <si>
    <t>182 1 01 02020 01 1000 110</t>
  </si>
  <si>
    <t>182 1 01 02030 01 1000 110</t>
  </si>
  <si>
    <t>182 1 01 02030 01 2100 110</t>
  </si>
  <si>
    <t>182 1 01 02030 01 3000 110</t>
  </si>
  <si>
    <t>182 1 06 01030 10 1000 110</t>
  </si>
  <si>
    <t>182 1 06 01030 10 2100 110</t>
  </si>
  <si>
    <t>951 1 08 04020 01 1000 110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</si>
  <si>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</si>
  <si>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</si>
  <si>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 зачисляемые в бюджеты поселений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</si>
  <si>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</si>
  <si>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</si>
  <si>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</si>
  <si>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</si>
  <si>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951 2 02 01000 00 0000 151</t>
  </si>
  <si>
    <t>Дотации на выравнивание бюджетной обеспеченности</t>
  </si>
  <si>
    <t>Дотации бюджетам субъектов Российской Федерации и муниципальных образований</t>
  </si>
  <si>
    <t>951 2 02 01001 00 0000 151</t>
  </si>
  <si>
    <t>Субвенции бюджетам субъектов Российской Федерации и муниципальных образований</t>
  </si>
  <si>
    <t>951 2 02 03000 00 0000 151</t>
  </si>
  <si>
    <t>951 2 02 03015 00 0000 151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</si>
  <si>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</si>
  <si>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</si>
  <si>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951 2 02 03024 00 0000 151</t>
  </si>
  <si>
    <t>951 2 02 04000 00 0000 151</t>
  </si>
  <si>
    <t>Иные межбюджетные трансферты</t>
  </si>
  <si>
    <t>951 2 02 04999 00 0000 151</t>
  </si>
  <si>
    <t>Прочие межбюджетные трансферты, передаваемые бюджетам</t>
  </si>
  <si>
    <t>95101050000000000000</t>
  </si>
  <si>
    <t>95101050200000000500</t>
  </si>
  <si>
    <t>95101050201000000510</t>
  </si>
  <si>
    <t>95101050200000000600</t>
  </si>
  <si>
    <t>95101050201000000610</t>
  </si>
  <si>
    <t>182 1 06 01030 10 0000 110</t>
  </si>
  <si>
    <t>802 1 16 00000 00 0000 000</t>
  </si>
  <si>
    <t>802 1 00 00000 00 00000 00</t>
  </si>
  <si>
    <t>951 1 00 00000 00 0000 000</t>
  </si>
  <si>
    <t>951 1 08 04020 01 0000 110</t>
  </si>
  <si>
    <t>951 1 11 05020 00 0000 120</t>
  </si>
  <si>
    <t>951 1 11 05030 00 0000 120</t>
  </si>
  <si>
    <t>951 1 11 07015 10 0000 120</t>
  </si>
  <si>
    <t>951 2 02 03024 10 0000 151</t>
  </si>
  <si>
    <t xml:space="preserve">Общегосударственные вопросы          </t>
  </si>
  <si>
    <t>Мобилизационная и вневойсковая подготовка</t>
  </si>
  <si>
    <t xml:space="preserve">Оплата труда и начисления на выплаты по оплате труда </t>
  </si>
  <si>
    <t>Оплата работ, услуг</t>
  </si>
  <si>
    <t>Оплата труда и начисления на выплаты по оплате труда</t>
  </si>
  <si>
    <t>Иные выплаты персоналу государственных (муниципальных) органов,за исключением фонда оплаты труда</t>
  </si>
  <si>
    <t>Безвозмездные перечисления бюджетам</t>
  </si>
  <si>
    <t>Реализация направления расходов в рамках подпрограммы «Нормативно-методическое обеспечение и организация бюджетного  процесса» муниципальной программы Кутейниковского сельского  поселения «Управление муниципальными финансами и создание условий для эффективного управления муниципальными финансами»</t>
  </si>
  <si>
    <t>Иные бюджетные ассигнования</t>
  </si>
  <si>
    <t>Уплата налогов, сборов и иных платежей</t>
  </si>
  <si>
    <t>Подпрограмма «Управление муниципальным имуществом»</t>
  </si>
  <si>
    <t>Прочая закупка товаров, работ и услуг для обеспечения государственных (муниципальных) нужд</t>
  </si>
  <si>
    <t>Непрограммные расходы</t>
  </si>
  <si>
    <t>Дорожное хозяйство (дорожные фонды)</t>
  </si>
  <si>
    <t>Бюджетные инвестиции в объекты капитального строительства государственной (муниципальной) собственности</t>
  </si>
  <si>
    <t>Расходы на проектирование автомобильных дорог общего пользования местного значения с твердым покрытием до сельских населенных  пунктов, не имеющих круглогодичной связи с сетью автомобильных дорог общего пользования в рамках подпрограммы «Развитие сети автомобильных дорог в Кутейниковском сельском поселении» муниципальной программы Кутейниковского сельского поселения «Развитие транспортной системы»</t>
  </si>
  <si>
    <t>Коммунальное хозяйство</t>
  </si>
  <si>
    <t>Подпрограмма «Создание условий для обеспечения качественными коммунальными услугами населения Кутейниковского сельского  поселения»</t>
  </si>
  <si>
    <t>Расходы на коммунальное и ремонтно-техническое обслуживание объектов водопроводного хозяйства в рамках подпрограммы «Создание  условий для обеспечения качественными коммунальными услугами  населения Кутейниковского сельского поселения» муниципальной программы Кутейниковского сельского поселения «Обеспечение  качественными жилищно-коммунальными услугами населения  Кутейниковского сельского поселения»</t>
  </si>
  <si>
    <t>Расходы на осуществление полномочий по предоставлению материальной помощи МУП ЖКС Кутейниковского сельского  поселения в рамках подпрограммы «Создание условий для обеспечения качественными коммунальными услугами населения Кутейниковского  сельского поселения» муниципальной программы Кутейниковского сельского поселения «Обеспечение качественными  жилищно-коммунальными услугами населения Кутейниковского  сельского поселения»</t>
  </si>
  <si>
    <t>Субсидии юридическим лицам (кроме некоммерческих организаций), индивидуальным предпринимателям, физическим лицам</t>
  </si>
  <si>
    <t>Безвозмездные перечисления организациям</t>
  </si>
  <si>
    <t xml:space="preserve"> Жилищно-коммунальное хозяйство</t>
  </si>
  <si>
    <t>Расходы на выплаты по оплате работников органа местного самоуправления Кутейниковского сельского поселения в рамках подпрограммы «Нормативно-методическое обеспечение и организация  бюджетного процесса» муниципальной программы Кутейниковского  сельского поселения «Управление муниципальными финансами и создание условий для ффективного управления муниципальными финансами»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</si>
  <si>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</si>
  <si>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
органов</t>
  </si>
  <si>
    <t>Иные выплаты персоналу государственных (муниципальных) органов, за исключением фонда оплаты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</si>
  <si>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</si>
  <si>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</si>
  <si>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</si>
  <si>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органа местного самоуправления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</si>
  <si>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>Иные межбюджетные трансферты передаваемые из местного бюджета в бюджет муниципального района на организацию мероприятий в области градостроительства на территории Кутейниковского сельского  поселения, в оответствии с заключенными соглашениями в рамках  подпрограммы Нормативно-методическое обеспечение и организация бюджетного процесса» муниципальной программы Кутейниковскогосельского поселения «Управление муниципальными финансами и создание условий для эффективного управления муниципальными финансами»</t>
  </si>
  <si>
    <t>Перечисления другим бюджетам бюджетной системы Российской Федерации</t>
  </si>
  <si>
    <t>Расходы на осуществление первичного воинского учета на  территориях, где отсутствуют военные комиссариаты в рамках непрограммных расходов органа местного самоуправления Кутейниковского сельского поселения</t>
  </si>
  <si>
    <t>Мероприятия по обеспечению пожарной безопасности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</si>
  <si>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Проведение мероприятий по изготовлению и размещению тематической  полиграфической продукции в местах массового пребывания граждан в рамках подпрограммы «Обеспечение безопасности на воде» муниципальной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</si>
  <si>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Расходы на строительство (реконструкцию) внутрипоселковых автомобильных дорог, за счет средств дорожного фонда, в рамках подпрограммы «Развитие сети автомобильных дорог в Кутейниковском сельском поселении» муниципальной программы Кутейниковского 
сельского поселения «Развитие транспортной системы»</t>
  </si>
  <si>
    <t>Проведение мероприятий по благоустройству территории в рамках подпрограммы «Благоустройство территории Кутейниковского  сельского поселения» муниципальной программы Кутейниковского  сельского поселения «Обеспечение качественными  жилищно-коммунальными услугами населения Кутейниковского  сельского поселения"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</si>
  <si>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</si>
  <si>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строительство, реконструкцию, включая разработку проектно-сметной документации объектов  водопроводно-канализационного хозяйства» в рамках подпрограммы  «Создание условий для обеспечения качественными коммунальными  услугами населения Кутейниковского сельского поселения»  муниципальной программы Кутейниковского сельского поселения  «Обеспечение качественными жилищно-коммунальными услугами  населения Кутейниковского сельского поселения»</t>
  </si>
  <si>
    <t xml:space="preserve"> Оплата работ, услуг</t>
  </si>
  <si>
    <t xml:space="preserve"> Прочие работы, услуги</t>
  </si>
  <si>
    <t>Подпрограмма «Благоустройство территории Кутейниковского сельского поселения»</t>
  </si>
  <si>
    <t>Подпрограмма «Охрана окружающей среды в Кутейниковском сельском поселении»</t>
  </si>
  <si>
    <t>Подпрограмма «Система управления отходами на территории Кутейниковского сельского поселения»</t>
  </si>
  <si>
    <t>Расходы в сфере обращения с твердыми бытовыми отходами в рамках подпрограммы «Система управления отходами на территории Кутейниковского сельского поселения» муниципальной программы  Кутейниковского сельского поселения «Охрана окружающей среды и  рациональное природопользование»</t>
  </si>
  <si>
    <t xml:space="preserve"> Подпрограмма «Энергосбережение Кутейниковского сельского поселения»</t>
  </si>
  <si>
    <t>Мероприятия по повышению энергетической эффективности систем освещения в рамках подпрограммы «Энергосбережение  Кутейниковского сельского поселения» муниципальной программы  Кутейниковского сельского поселения «Энергосбережение и  повышение энергетической эффективности»</t>
  </si>
  <si>
    <t>Подпрограмма «Развитие культуры в Кутейниковском сельском  поселении»</t>
  </si>
  <si>
    <t>Расходы на обеспечение деятельности (оказание услуг) муниципальных учреждений Кутейниковского сельского поселения в рамках  подпрограммы «Развитие культуры в Кутейниковском сельском поселении» муниципальной программы Кутейниковского сельского  поселения «Развитие культуры»</t>
  </si>
  <si>
    <t>Безвозмездные перечисления государственным и муниципальным организациям</t>
  </si>
  <si>
    <t>Подпрограмма «Развитие массового спорта на территории Кутейниковского сельского поселения»</t>
  </si>
  <si>
    <t>Физкультурные и массовые спортивные мероприятия в рамках подпрограммы «Развитие массового спорта на территории  Кутейниковского сельского поселения» муниципальной программы  Кутейниковского сельского поселения «Развитие физической культуры  и спорта»</t>
  </si>
  <si>
    <t>Жилищное хозяйство</t>
  </si>
  <si>
    <t>Подпрограмма "Создание условий для обеспечения качественными услугами населения Кутейниковского сельского поселения"</t>
  </si>
  <si>
    <t>Оплата взносов на капитальный ремонт в отношении помещений в МКД, в рамках подпрограммы "Создание условий для обеспечения качественными услугами населения Кутейниковского сельского поселения" муниципальной программы Кутейниковского сельского поселения "Обеспечения качественными жилищно-коммунальными услугами населения Кутейниковского сельского поселения"</t>
  </si>
  <si>
    <t>Фонд оплаты труда государственных (муниципальных) органов и взносы по обязательному социальному страхованию</t>
  </si>
  <si>
    <t>Фонд оплаты труда государственных (муниципальных) органов и 
взносы по обязательному социальному страхованию</t>
  </si>
  <si>
    <t>60619430</t>
  </si>
  <si>
    <t>182 1 01 02010 01 0000 110</t>
  </si>
  <si>
    <t>182 1 05 03010 01 1000 110</t>
  </si>
  <si>
    <t>951 2 02 04999 10 0000 151</t>
  </si>
  <si>
    <t>Функционирование высшего должностного лица субъекта Российской Федерации и муниципального образования</t>
  </si>
  <si>
    <t xml:space="preserve">
Подпрограмма «Нормативно-методическое обеспечение и организация бюджетного процесса»   </t>
  </si>
  <si>
    <t>Уплата налога на имущество организаций и земельного налога</t>
  </si>
  <si>
    <t>951 02 00 000 00 00 000 000</t>
  </si>
  <si>
    <t>Национальная безопасность и правоохранительная деятельность</t>
  </si>
  <si>
    <t>Национальная экономика</t>
  </si>
  <si>
    <t>Подпрограмма «Развитие сети автомобильных дорог в Кутейниковском сельском поселении»</t>
  </si>
  <si>
    <t>Проведение мероприятий по охране окружающей среды в рамках подпрограммы «Охрана окружающей среды в Кутейниковском сельском  поселении» муниципальной программы Кутейниковского сельского поселения «Охрана окружающей среды и рациональное  природопользование»</t>
  </si>
  <si>
    <t xml:space="preserve"> Массовый спорт</t>
  </si>
  <si>
    <t>Физическая культура и спорт</t>
  </si>
  <si>
    <t>Благоустройство</t>
  </si>
  <si>
    <t>Обеспечение пожарной безопасности</t>
  </si>
  <si>
    <t xml:space="preserve"> Мероприятия по содержанию внутрипоселковых дорог в рамках подпрограммы «Развитие сети автомобильных дорог в Кутейниковском  сельском поселении» муниципальной программы Кутейниковского  сельского поселения «Развитие транспортной системы»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</si>
  <si>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органа местного самоуправления Кутейниковского сельского поселения</t>
  </si>
  <si>
    <t>Защита населения и территории от чрезвычайных ситуаций природного
и техногенного характера, гражданская оборона</t>
  </si>
  <si>
    <t>Подпрограмма «Пожарная безопасность»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</si>
  <si>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«Пожарная безопасность» муниципальной  программы Кутейниковского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</si>
  <si>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 Прочая закупка товаров, работ и услуг для обеспечения государственных (муниципальных) нужд</t>
  </si>
  <si>
    <t>Подпрограмма «Обеспечение безопасности на воде»</t>
  </si>
  <si>
    <t>Подпрограмма «Нормативно-методическое обеспечение и организация бюджетного процесса»</t>
  </si>
  <si>
    <t xml:space="preserve"> Перечисления другим бюджетам бюджетной системы Российской Федерации</t>
  </si>
  <si>
    <t>Утвержденные бюджетные назначения</t>
  </si>
  <si>
    <t>x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</si>
  <si>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</si>
  <si>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</si>
  <si>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</si>
  <si>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</si>
  <si>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Коммунальные услуги</t>
  </si>
  <si>
    <t>Увеличение стоимости материальных запасов</t>
  </si>
  <si>
    <t>Прочие расходы</t>
  </si>
  <si>
    <t>Код расхода по бюджетной классификации</t>
  </si>
  <si>
    <t>Код строки</t>
  </si>
  <si>
    <t>Заработная плата</t>
  </si>
  <si>
    <t>Начисления на выплаты по оплате труда</t>
  </si>
  <si>
    <t>Прочие выплаты</t>
  </si>
  <si>
    <t>Наименование показателя</t>
  </si>
  <si>
    <t>Код стро-ки</t>
  </si>
  <si>
    <t>Исполнено</t>
  </si>
  <si>
    <t>Неисполненные назначения</t>
  </si>
  <si>
    <t>в том числе:</t>
  </si>
  <si>
    <t>010</t>
  </si>
  <si>
    <t>х</t>
  </si>
  <si>
    <t>КОДЫ</t>
  </si>
  <si>
    <t>383</t>
  </si>
  <si>
    <t xml:space="preserve">на 1 </t>
  </si>
  <si>
    <t xml:space="preserve"> г.</t>
  </si>
  <si>
    <t>из них:</t>
  </si>
  <si>
    <t>520</t>
  </si>
  <si>
    <t>620</t>
  </si>
  <si>
    <t>Изменение остатков средств</t>
  </si>
  <si>
    <t>700</t>
  </si>
  <si>
    <t>710</t>
  </si>
  <si>
    <t>720</t>
  </si>
  <si>
    <t>1. Доходы бюджета</t>
  </si>
  <si>
    <t>Доходы бюджета - всего</t>
  </si>
  <si>
    <t xml:space="preserve"> 2. Расходы бюджета</t>
  </si>
  <si>
    <t>500</t>
  </si>
  <si>
    <t xml:space="preserve">Единица измерения: руб. </t>
  </si>
  <si>
    <t>Утвержденные бюджетные 
назначения</t>
  </si>
  <si>
    <t>Код дохода
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</si>
  <si>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</si>
  <si>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</si>
  <si>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</si>
  <si>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Форма по ОКУД</t>
  </si>
  <si>
    <t>увеличение остатков средств, всего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</si>
  <si>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</si>
  <si>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</si>
  <si>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</si>
  <si>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04226103</t>
  </si>
  <si>
    <t>951</t>
  </si>
  <si>
    <t>Администрация Кутейниковского сельского поселения</t>
  </si>
  <si>
    <t>-</t>
  </si>
  <si>
    <t>Результат исполнения бюджета (дефицит/профицит)</t>
  </si>
  <si>
    <t>Расходы бюджета - всего</t>
  </si>
  <si>
    <t xml:space="preserve">Мероприятия по обеспечению пожарной безопасности в рамкахподпрограммы «Пожарная безопасность» муниципальной программы  Кутейниковского сельского поселения «Защита населения и территории  от чрезвычайных ситуаций, обеспечение пожарной безопасности и  безопасности людей на водных объектах»
 </t>
  </si>
  <si>
    <t>Расходы на выплаты по оплате работников органа местного самоуправления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</si>
  <si>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Мероприятия по диспансеризации муниципальных служащих Кутейниковского сельского поселения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 </t>
  </si>
  <si>
    <t xml:space="preserve">Уплата прочих налогов, сборов </t>
  </si>
  <si>
    <t>Подпрограмма «Профилактика терроризма и экстремизма, гармонизация межнациональных отношений»</t>
  </si>
  <si>
    <t>Проведение мероприятий по изготовлению и размещению тематической услуг полиграфической продукции в местах массового пребывания граждан в  рамках подпрограммы «Противодействие терроризму и экстремизму в Кутейниковском сельском поселении» муниципальной программы Кутейниковского сельского поселения «Обеспечение общественного порядка и противодействие преступности»</t>
  </si>
  <si>
    <t>Подпрограмма «Комплексные меры противодействия злоупотреблению наркотиками и их незаконному обороту»</t>
  </si>
  <si>
    <t>Подпрограмма «Противодействие коррупции»</t>
  </si>
  <si>
    <t>Подпрограмма «Содействие развитию институтов и инициатив гражданского общества в Кутейниковском сельском поселении»</t>
  </si>
  <si>
    <t>Официальная публикация нормативно-правовых актов органа местного самоуправления Кутейниковского сельского поселения, Собрания депутатов Кутейниковского сельского поселения в рамках подпрограммы «Содействие развитию институтов и инициатив гражданского общества в Кутейниковском сельском поселении» муниципальной программы Кутейниковского сельского поселения «Развитие муниципальной службы»</t>
  </si>
  <si>
    <t>Расходы по управлению муниципальным имуществом Кутейниковскогосельского поселения и распоряжение земельными участками, государственная собственность на которые разграничена и которые расположены в границах поселений в рамках подпрограммы «Управление муниципальным имуществом»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</si>
  <si>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Реализация направления расходов в рамках непрограммных расходов органа местного самоуправления Кутейниковского сельского </t>
  </si>
  <si>
    <t>Уплата иных платежей</t>
  </si>
  <si>
    <t>Закупка товаров, работ, услуг в целях капитального ремонта государственного (муниципального) имущества</t>
  </si>
  <si>
    <t>Культура, кинематография</t>
  </si>
  <si>
    <t>Культура</t>
  </si>
  <si>
    <t>Расходы на материально-техническое обеспечение деятельности пожарной команды в рамках подпрограммы «Пожарная безопасность» муниципальной программы Кутейниковского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</si>
  <si>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>Иные межбюджетные трансферты передаваемые из местного бюджета в бюджет муниципального района на организацию и проведение мобилизационной подготовки, по вопросам гражданской обороны, защиты населения и территорий от ЧС природного и техногенного характера, в соответствии с заключенными соглашениями в рамках подпрограммы «Нормативно-методическое обеспечение и организация бюджетного процесса» муниципальной программы Кутейниковского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</si>
  <si>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 Безвозмездные перечисления государственным и муниципальным организациям</t>
  </si>
  <si>
    <t>января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</si>
  <si>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</si>
  <si>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Федерации(пени по соответствующему платежу)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</si>
  <si>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</si>
  <si>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</si>
  <si>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953 1 11 05075 10 0000 120</t>
  </si>
  <si>
    <t>951 1 13 02060 00 0000 130</t>
  </si>
  <si>
    <t>951 1 13 02065 10 0000 130</t>
  </si>
  <si>
    <t>Доходы, поступающие в порядке возмещения расходов, понесенных в связи с эксплуатацией имущества</t>
  </si>
  <si>
    <t>951 1 14 00000 00 0000 000</t>
  </si>
  <si>
    <t xml:space="preserve">ДОХОДЫ ОТ ПРОДАЖИ МАТЕРИАЛЬНЫХ И  НЕМАТЕРИАЛЬНЫХ АКТИВОВ
</t>
  </si>
  <si>
    <t>951 2 02 04012 00 0000 151</t>
  </si>
  <si>
    <t>951 2 02 04012 10 0000 151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</si>
  <si>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</si>
  <si>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
</t>
  </si>
  <si>
    <t>Периодичность: месячная, квартальная, годовая</t>
  </si>
  <si>
    <t xml:space="preserve">Расходы на строительство (реконструкцию), включая разработку проектно-сметной документации,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рамках подпрограммы «Развитие сети автомобильных дорог в Кутейниковском сельском поселении» муниципальной программы Кутейниковского сельского поселения «Развитие транспортной системы»
</t>
  </si>
  <si>
    <t>Другие вопросы в области национальной экономики</t>
  </si>
  <si>
    <t>951 04 12 000 00 00 000 000</t>
  </si>
  <si>
    <t>Подпрограмма «Охрана окружающей среды в Кутейниковском сельском поселении"</t>
  </si>
  <si>
    <t xml:space="preserve">Проведение мероприятий по охране окружающей среды в рамках подпрограммы «Охрана окружающей среды в Кутейниковском сельском  поселении» муниципальной программы Кутейниковского сельского поселения «Охрана окружающей среды и рациональное природопользование»
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</si>
  <si>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</si>
  <si>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</si>
  <si>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капитальный ремонт, включая разработку проектно-сметной документации памятников в рамках подпрограммы «Развитие культуры в Кутейниковском сельском поселении» муниципальной программы Кутейниковского сельского поселения «Развитие культуры»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</si>
  <si>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 в Кутейниковском сельском поселении» муниципальной программы Кутейниковского сельского поселения «Развитие культуры»</t>
  </si>
  <si>
    <t>через финансовые органы</t>
  </si>
  <si>
    <t>через банковские счета</t>
  </si>
  <si>
    <t>некассовые операции</t>
  </si>
  <si>
    <t>итого</t>
  </si>
  <si>
    <t>0503127</t>
  </si>
  <si>
    <t xml:space="preserve">                     Дата</t>
  </si>
  <si>
    <t xml:space="preserve">              по ОКПО</t>
  </si>
  <si>
    <t xml:space="preserve">        Глава по БК</t>
  </si>
  <si>
    <t xml:space="preserve">               по ОКЕИ</t>
  </si>
  <si>
    <t>ОТЧЕТ  ОБ  ИСПОЛНЕНИИ БЮДЖЕТА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</si>
  <si>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</si>
  <si>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</si>
  <si>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</si>
  <si>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>Утв. приказом Минфина РФ</t>
  </si>
  <si>
    <r>
      <rPr>
        <sz val="8"/>
        <rFont val="Times New Roman"/>
        <family val="1"/>
        <charset val="204"/>
      </rPr>
      <t xml:space="preserve">от 28 декабря 2010 г. № 191н </t>
    </r>
    <r>
      <rPr>
        <i/>
        <sz val="8"/>
        <rFont val="Times New Roman"/>
        <family val="1"/>
        <charset val="204"/>
      </rPr>
      <t>(в ред. от 19 декабря 2014 г.)</t>
    </r>
  </si>
  <si>
    <t>Главный распорядитель, распорядитель, получатель бюджетных средств,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</si>
  <si>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</si>
  <si>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</si>
  <si>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</t>
  </si>
  <si>
    <t>Наименование бюджета</t>
  </si>
  <si>
    <t xml:space="preserve">   Бюджет Кутейниковского сельского поселения</t>
  </si>
  <si>
    <t xml:space="preserve">            по ОКТМО</t>
  </si>
  <si>
    <t>Лимиты бюджетных обязательств</t>
  </si>
  <si>
    <t>по ассигнованиям</t>
  </si>
  <si>
    <t>по лимитам бюджетных обязательств</t>
  </si>
  <si>
    <t>_</t>
  </si>
  <si>
    <t>Форма 0503127 с. 2</t>
  </si>
  <si>
    <t>неисполнено</t>
  </si>
  <si>
    <t>17</t>
  </si>
  <si>
    <t>01.01.2017</t>
  </si>
  <si>
    <t>100 1 0302250 01 0000 110</t>
  </si>
  <si>
    <t>182 1 01 02030 010000 110</t>
  </si>
  <si>
    <t>183 1 01 02010 01 2100 110</t>
  </si>
  <si>
    <t>182 1 05 03000 00 0000 110</t>
  </si>
  <si>
    <t>Единый сельскохозяйственный налог(сумма платежа (перерасчёты, недоимка и задолженность по соответствующему платежу, в том числе по отменному)</t>
  </si>
  <si>
    <t>Единый сельскохозяйственный налог (пени по соответствующему платежу )</t>
  </si>
  <si>
    <t>182 1 05 03010 01 2000 110</t>
  </si>
  <si>
    <t>Единый сельскохозяйственный налог (за налоговые периоды, истёкшие до 1 января 2011 года)</t>
  </si>
  <si>
    <t>182 1 05 03020 01 1000 110</t>
  </si>
  <si>
    <t>Единый сельскохозяйственный налог (за налоговые периоды, истёкшие до 1 января 2011 года)(пени по соответствующему платежу)</t>
  </si>
  <si>
    <t>182 1 05 03020 01 2100 110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</si>
  <si>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</si>
  <si>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 сумма платежа(перерасчёты, недоимка и задолженность по соответствующему платежу, в том числе по отменённому)</t>
  </si>
  <si>
    <t>802 1 16 51040 00 2000 140</t>
  </si>
  <si>
    <t>802 1 16 51000 02 0000 140</t>
  </si>
  <si>
    <t>951 1 11 05070 00 0000 120</t>
  </si>
  <si>
    <t xml:space="preserve">Доходы от продажи земельных участков, находящийися в государственной и муниципальной собственности </t>
  </si>
  <si>
    <t>951 1 14 06000 00 0000 430</t>
  </si>
  <si>
    <t>Доходы от продажи земельных участков, находящийися в государственная  собственность на которые разграничена (за исключением земельных участков муниципальных бюджетных и автономных учреждений</t>
  </si>
  <si>
    <t>951 1 14 06020 00 0000 430</t>
  </si>
  <si>
    <t>Доходы от продажи земельных участков, находящийися в  собственности сельских поселений(за исключением земельных участков муниципальных бюджетных и автономных учреждений</t>
  </si>
  <si>
    <t>951 1 14 06025 10 0000 430</t>
  </si>
  <si>
    <t>951 1 16 00000 00 0000 000</t>
  </si>
  <si>
    <t>Доходы от возмещения ущерба при возникновении страховых случаев</t>
  </si>
  <si>
    <t>951 1 16 00000 00 0000 1400</t>
  </si>
  <si>
    <t>Доходы от возмещения ущерба при возникновении страховых случаев, когда выгодоприобритателями выступают получатели средств бюджетов сельских поселений</t>
  </si>
  <si>
    <t>951 1 16 23001 00 0000 140</t>
  </si>
  <si>
    <t>Доходы от возмещения ущерба при возникновении страховых случаев, по обязательному страхованию гражданской ответственности, когда вогодаприобритатели  выступают получатели средств бюджетов сельских поселений</t>
  </si>
  <si>
    <t>Прочие поступления от денежных взысканий (штрафов) и иных сумм в возмещение ущерба</t>
  </si>
  <si>
    <t>951 1 16 23051 00 0000 140</t>
  </si>
  <si>
    <t>951 1 16 90000 00 0000 140</t>
  </si>
  <si>
    <t>Прочие поступления от денежных взысканий (штрафов) и иных сумм в возмещение ущерба, зачисляемые в бюджет сельских поселений</t>
  </si>
  <si>
    <t>951 1 16 90050 10 0000 1400</t>
  </si>
  <si>
    <t>Прочие межбюджетные трансферты, передаваемые бюджетам сельских поселений</t>
  </si>
  <si>
    <t>Обеспечение проведения выборов и референдумов</t>
  </si>
  <si>
    <t>Специальные расходы</t>
  </si>
  <si>
    <t>951 01 07 999 00 26 270 880 200</t>
  </si>
  <si>
    <t>952 01 07 999 00 26 270 880 290</t>
  </si>
  <si>
    <t>951 01 13 022 00 26 050 244 300</t>
  </si>
  <si>
    <t>951 01 13 022 00 26 050 244 310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</si>
  <si>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"Комплексные меры противодействия злоупотреблению наркотиками и их незаконному обороту" муниципальной программы Кутейниковского сельского поселения "Обеспечение общественного порядка и противодействие преступности"</t>
  </si>
  <si>
    <t>951 01 13 023 00 26050  000 000</t>
  </si>
  <si>
    <t>952 01 13 023 00 26050  000 300</t>
  </si>
  <si>
    <t>953 01 13 023 00 26050 000 310</t>
  </si>
  <si>
    <t>951 01 13 023 00 26050  244 310</t>
  </si>
  <si>
    <t>Проведение мероприятий по изготовлению и размещению тематической полиграфической продукции в местах массового пребывания граждан в рамках подпрограммы "Противодействие коррупции" муниципальной программы Кутейниковского сельского поселения "Обеспечение общественного порядка и противодействие преступности"</t>
  </si>
  <si>
    <t>951 01 13 024 00 26050 000 000</t>
  </si>
  <si>
    <t>951 01 13 072 00  26130 000 000</t>
  </si>
  <si>
    <t>951 01 13 072 00 00000 000 000</t>
  </si>
  <si>
    <t>951 01 13 072 00 26130  244 000</t>
  </si>
  <si>
    <t>951 01 13 072 00  26130 244 220</t>
  </si>
  <si>
    <t>951 01 13 072 00 26130 244 226</t>
  </si>
  <si>
    <t>951 01 13 105 00 00000 000 000</t>
  </si>
  <si>
    <t>951 01 13 105 00 26160 000 000</t>
  </si>
  <si>
    <t>951 01 13 105 00 26160 244 000</t>
  </si>
  <si>
    <t>951 01 13 105 00 26160 244 220</t>
  </si>
  <si>
    <t>951 01 13 105 00 26160 244 226</t>
  </si>
  <si>
    <t>951 01 13 999 00 00000 000 000</t>
  </si>
  <si>
    <t>951 01 13 999 00 99990 000 000</t>
  </si>
  <si>
    <t>951 01 13 999 00 99990 800 000</t>
  </si>
  <si>
    <t>951 01 13 999 00  99990 853 000</t>
  </si>
  <si>
    <t>952 01 13 999 00  99990 853 000</t>
  </si>
  <si>
    <t>951 01 13 999 00 99990 852 290</t>
  </si>
  <si>
    <t>951 01 13 999 00 99990 852 000</t>
  </si>
  <si>
    <t>951 01 13 999 00 99990 850 000</t>
  </si>
  <si>
    <t>951 02 03 999 00 00000 000 000</t>
  </si>
  <si>
    <t>951 02 03 999 00 51180 000 000</t>
  </si>
  <si>
    <t>951 02 03 999 00 51180 121 000</t>
  </si>
  <si>
    <t>951 02 03 999 00 51180 121 210</t>
  </si>
  <si>
    <t>951 02 03 999 00 51180 121 211</t>
  </si>
  <si>
    <t>951 02 03 999 00 51180 121 213</t>
  </si>
  <si>
    <t>951 02 03 999 00 51180 244 310</t>
  </si>
  <si>
    <t>951 02 03 999 00 51180  244 000</t>
  </si>
  <si>
    <t>951 03 09 031 00 26050 000 000</t>
  </si>
  <si>
    <t>951 03 09 031 00 26050 244 000</t>
  </si>
  <si>
    <t>951 03 09 031 00 26050 244 220</t>
  </si>
  <si>
    <t>951 03 09 031 00 26050 244 226</t>
  </si>
  <si>
    <t>951 03 09 033 00 26050 000 000</t>
  </si>
  <si>
    <t>951 03 09 033 00 26050 244 000</t>
  </si>
  <si>
    <t>951 03 09 033 00 00000 000 000</t>
  </si>
  <si>
    <t>951 03 09 033 00 26050 244 300</t>
  </si>
  <si>
    <t>951 03 09 033 00 26050 244 310</t>
  </si>
  <si>
    <t>951 03 09 102 00 86010 540 251</t>
  </si>
  <si>
    <t>951 03 09 102 00 86010 540 250</t>
  </si>
  <si>
    <t>951 03 09 102 00 86010 540 000</t>
  </si>
  <si>
    <t>951 03 09 102 00 86010 000 000</t>
  </si>
  <si>
    <t>951 03 09 102 00 00000 000 000</t>
  </si>
  <si>
    <t>951 03 10 031 00 26070 000 000</t>
  </si>
  <si>
    <t>увелечение стоимости материальных запасов</t>
  </si>
  <si>
    <t>951 03 10 031 00 26070 244 000</t>
  </si>
  <si>
    <t>951 03 10 031 00 26070 244 220</t>
  </si>
  <si>
    <t>951 03 10 031 00 26070 244 223</t>
  </si>
  <si>
    <t>951 03 10 031 00 26070 244 225</t>
  </si>
  <si>
    <t>951 03 10 031 00 26070 244 340</t>
  </si>
  <si>
    <t>951 03 10 031 00 26070 244 300</t>
  </si>
  <si>
    <t>прочии расходы</t>
  </si>
  <si>
    <t>951 04 09 081 00 00000 000 000</t>
  </si>
  <si>
    <t>951 04 09 081 00 26180 414 000</t>
  </si>
  <si>
    <t>951 04 09 081 00 26180 000 000</t>
  </si>
  <si>
    <t>951 04 09 081 00 26180 414 310</t>
  </si>
  <si>
    <t>951 04 09 081 00 26190 244 000</t>
  </si>
  <si>
    <t>951 04 09 081 00 26190 000 000</t>
  </si>
  <si>
    <t>951 04 09 081 00 26190 244 220</t>
  </si>
  <si>
    <t>951 04 09 081 00 26190 244 226</t>
  </si>
  <si>
    <t>951 04 09 081 00 26220 243 000</t>
  </si>
  <si>
    <t>951 04 09 081 00 26220 243 220</t>
  </si>
  <si>
    <t>951 04 09 081 00 26220 243 225</t>
  </si>
  <si>
    <t>951 04 12 051 00 00000 000 000</t>
  </si>
  <si>
    <t>951 04 12 051 00 26090 000 000</t>
  </si>
  <si>
    <t>951 04 12 051 00 26090 244 000</t>
  </si>
  <si>
    <t>951 04 12 051 00 26090 244 220</t>
  </si>
  <si>
    <t>951 04 12 051 00 26090 244 226</t>
  </si>
  <si>
    <t>952 04 12 051 00 26090 244 225</t>
  </si>
  <si>
    <t>951 11 02 061 00 26110 244 310</t>
  </si>
  <si>
    <t>951 11 02 061 00 26110 244 340</t>
  </si>
  <si>
    <t>951 11 02 061 00 26110 244 000</t>
  </si>
  <si>
    <t>951 11 02 061 00 26000 000 000</t>
  </si>
  <si>
    <t>951 11 02 061 00 00000 000 000</t>
  </si>
  <si>
    <t>951 11 02 000 00 00000 000 000</t>
  </si>
  <si>
    <t>951 11 00 000 00 00000 000 000</t>
  </si>
  <si>
    <t>951 08 01  041 00 26270 611 241</t>
  </si>
  <si>
    <t>951 08 01  041 00 26270 611 240</t>
  </si>
  <si>
    <t>951 08 01  041 00 26270 611 000</t>
  </si>
  <si>
    <t>951 08 01 041 00 26270 000 000</t>
  </si>
  <si>
    <t>951 05 02 011 00 26230 000 000</t>
  </si>
  <si>
    <t>951 07 00 000 00 00000 000 000</t>
  </si>
  <si>
    <t>Образование</t>
  </si>
  <si>
    <t>Профессиональная подготовка, переподготовка и повышение квалификации</t>
  </si>
  <si>
    <t>951 07 05 071 00 26120 244 220</t>
  </si>
  <si>
    <t>Прочии услуги</t>
  </si>
  <si>
    <t>951 07 05 071 00 26120 244 226</t>
  </si>
  <si>
    <t>951 05 03 091 00 26140 244 340</t>
  </si>
  <si>
    <t xml:space="preserve">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</si>
  <si>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</si>
  <si>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</si>
  <si>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4</t>
  </si>
  <si>
    <t>5</t>
  </si>
  <si>
    <t>6</t>
  </si>
  <si>
    <t xml:space="preserve">Изменение остатков средств </t>
  </si>
  <si>
    <t>увелечение остатков средств, всего</t>
  </si>
  <si>
    <t xml:space="preserve"> Х</t>
  </si>
  <si>
    <t>увеличение остатков средств,всего</t>
  </si>
  <si>
    <t>уменьшение остатков средств ,всего</t>
  </si>
  <si>
    <t xml:space="preserve"> -</t>
  </si>
  <si>
    <t>951 08 01 041 00 26250 000 000</t>
  </si>
  <si>
    <t>951 08 01 041  00 26250 244 000</t>
  </si>
  <si>
    <t>951 08 01 041 00 26250 244 220</t>
  </si>
  <si>
    <t>951 08 01 041 00 26250 244 225</t>
  </si>
  <si>
    <t>951 08 01 041 00 26250 244 226</t>
  </si>
  <si>
    <t>951 08 01 041 00 00000 000 000</t>
  </si>
  <si>
    <t>951 08 01 041 00 59611 000 000</t>
  </si>
  <si>
    <t>951 08 01 041 00 59611 611 000</t>
  </si>
  <si>
    <t>951 08 01 041 00 59611 611 241</t>
  </si>
  <si>
    <t>951 03 09 031 00 26050 244 310</t>
  </si>
  <si>
    <t>952 03 09 033 00 26050 244 340</t>
  </si>
  <si>
    <t xml:space="preserve">             Форма 0503127  с.3</t>
  </si>
  <si>
    <t>951 08 01 041 00 59611 000 241</t>
  </si>
  <si>
    <t>951 08 01 041  00 59611 000 240</t>
  </si>
  <si>
    <t>951 08 01 041 00 59000 000 000</t>
  </si>
  <si>
    <t>951 08 01 041 00 00000 000  000</t>
  </si>
  <si>
    <t>951 08 01 031 00 26060  611 241</t>
  </si>
  <si>
    <t>951 08 01 031 00 26060 611 240</t>
  </si>
  <si>
    <t>951 08 01 031 00 26060 611 000</t>
  </si>
  <si>
    <t>951 08 01 031 00 26060 000 000</t>
  </si>
  <si>
    <t>951 08 01 031 00 00000 000 000</t>
  </si>
  <si>
    <t>951 08 01 000 00 00000 000 000</t>
  </si>
  <si>
    <t>951 08 00 000 00 00000 000 000</t>
  </si>
  <si>
    <t>951 07 05  000 00 00000 000 000</t>
  </si>
  <si>
    <t>951 05 03 091 00 26140 244 226</t>
  </si>
  <si>
    <t>951 05 03 091 00 26140 244 220</t>
  </si>
  <si>
    <t>951 05 03 091 00 26140 244 000</t>
  </si>
  <si>
    <t>951 05 03 091 00 26140 000 000</t>
  </si>
  <si>
    <t>951 05 03 091 00 00000 000 000</t>
  </si>
  <si>
    <t>951 05 03 052 00 26100 244 225</t>
  </si>
  <si>
    <t>951 05 03 052 00 26100 244 220</t>
  </si>
  <si>
    <t>951 05 03 052 00 26100 244 000</t>
  </si>
  <si>
    <t>951 05 03 052 00 26100 000 000</t>
  </si>
  <si>
    <t>951 05 03 052 00 00000 000 000</t>
  </si>
  <si>
    <t>951 05 03 051 00 26090 244 225</t>
  </si>
  <si>
    <t>951 05 03 051 00 26090 244 220</t>
  </si>
  <si>
    <t>951 05 03 051 00 26090 244 000</t>
  </si>
  <si>
    <t>951 05 03 051 00 26090 000 000</t>
  </si>
  <si>
    <t>951 05 03 051 00 00000 000 000</t>
  </si>
  <si>
    <t>951 05 03 012 00 26040 000 000</t>
  </si>
  <si>
    <t>951 05 03 012 00 26040 244 000</t>
  </si>
  <si>
    <t>951 05 03 012 00 26040 244 220</t>
  </si>
  <si>
    <t>951 05 03 012 00 26040 244 223</t>
  </si>
  <si>
    <t>951 05 03 012 00 26040 244 225</t>
  </si>
  <si>
    <t>951 05 03 012 00 26040 244 310</t>
  </si>
  <si>
    <t>951 05 03 012 00 26040 244 340</t>
  </si>
  <si>
    <t>951 05 03 000 00 00000 000 000</t>
  </si>
  <si>
    <t>951 05 03 012 00 00000 000 000</t>
  </si>
  <si>
    <t>951 05 02 011 00 26230 244 226</t>
  </si>
  <si>
    <t>951 05 02 011 00 26230 244 225</t>
  </si>
  <si>
    <t>951 05 02 011 00 26230 244 220</t>
  </si>
  <si>
    <t>951 05 02 011 00 26230 244 000</t>
  </si>
  <si>
    <t>951 05 02 011 00 26230 240 000</t>
  </si>
  <si>
    <t>951 05 02 011 00 26230 200 000</t>
  </si>
  <si>
    <t>951 05 02 011 00 26030 810 241</t>
  </si>
  <si>
    <t>951 05 02 011 00 26030 810 240</t>
  </si>
  <si>
    <t>951 05 02 011 00 26030 810 000</t>
  </si>
  <si>
    <t>951 05 02 011 00 26030 000 000</t>
  </si>
  <si>
    <t>951 05 02 000 00 00000 000 000</t>
  </si>
  <si>
    <t>951 05 02 011 00 00000 000 000</t>
  </si>
  <si>
    <t>951 05 02 011 00 26010 000 0000</t>
  </si>
  <si>
    <t>951 05 02 011 00 26010 244 000</t>
  </si>
  <si>
    <t>951 05 02 011 00 26010 244 300</t>
  </si>
  <si>
    <t>951 05 02 011 00 26010 244 310</t>
  </si>
  <si>
    <t>951 05 01 011 00 99990 244 226</t>
  </si>
  <si>
    <t>951 05 01 011 00 99990 244 220</t>
  </si>
  <si>
    <t>951 05 01 011 00 99990 244 000</t>
  </si>
  <si>
    <t>951 05 01 011 00 26260 243 225</t>
  </si>
  <si>
    <t>951 05 01 011 00 26260 243 220</t>
  </si>
  <si>
    <t>951 05 01 011 00 26260 243 000</t>
  </si>
  <si>
    <t>951 05 01 011 00 26260 000 000</t>
  </si>
  <si>
    <t>951 05 01 011 00 00000 000 000</t>
  </si>
  <si>
    <t>951 05 01 000 00 00000 000 000</t>
  </si>
  <si>
    <t>950 05 00 000 00 00000 000 000</t>
  </si>
  <si>
    <t>951 04 09 081 00 73500 244 220</t>
  </si>
  <si>
    <t>951 04 09 081 00 73500 244 226</t>
  </si>
  <si>
    <t>951 04 09 081 00 73500 244 000</t>
  </si>
  <si>
    <t>951 04 09 081 00 73500 000 0000</t>
  </si>
  <si>
    <t>951 04 09 000 00 00000 000 000</t>
  </si>
  <si>
    <t>951 04 00 000 00 00000 000 000</t>
  </si>
  <si>
    <t>951 03 10 031 00 00000 000 000</t>
  </si>
  <si>
    <t>951 03 10 000 00 00000 000 000</t>
  </si>
  <si>
    <t>951 03 09 031 00 00000 000 000</t>
  </si>
  <si>
    <t>951 03 09 000 00 00000 000 000</t>
  </si>
  <si>
    <t>951 03 00 000 00 00000 000 000</t>
  </si>
  <si>
    <t>951 01 13 024 00 26050 244 310</t>
  </si>
  <si>
    <t>951 01 13 024 00 26050 244 300</t>
  </si>
  <si>
    <t>951 01 13 024 00 26050 244 000</t>
  </si>
  <si>
    <t>951 01 13 024 00 00000 000 000</t>
  </si>
  <si>
    <t>951 01 13 023 00 00000 000 000</t>
  </si>
  <si>
    <t>951 01 13 022 00 26050 244 310</t>
  </si>
  <si>
    <t>951 01 13 022 00 00000 000 000</t>
  </si>
  <si>
    <t>951 01 13 000 00 00000 000 000</t>
  </si>
  <si>
    <t>953 01 07 999 00 26270 880 290</t>
  </si>
  <si>
    <t>951 01 07 000 00 00000 000 000</t>
  </si>
  <si>
    <t>951 01 04 999 00 72390 244 340</t>
  </si>
  <si>
    <t>951 01 04 999 00 72390 244 000</t>
  </si>
  <si>
    <t>951 01 04 999 00 72390 000 000</t>
  </si>
  <si>
    <t>951 01 04 999 00 00000 000 000</t>
  </si>
  <si>
    <t>951 01 04 105 00 00000 000 000</t>
  </si>
  <si>
    <t>951 01 04 102  00 99990 853 290</t>
  </si>
  <si>
    <t>951 01 04 102 00 86020 540 251</t>
  </si>
  <si>
    <t>951 01 04 102 00 99990 000 000</t>
  </si>
  <si>
    <t>951 01 04 102 00 99990 800 000</t>
  </si>
  <si>
    <t>951 01 04 102 00 99990 850 000</t>
  </si>
  <si>
    <t>951 01 04 102 00 99990 851 000</t>
  </si>
  <si>
    <t>951 01 04 102 00 99990 851 290</t>
  </si>
  <si>
    <t>951 01 04 102 00 99990 852 000</t>
  </si>
  <si>
    <t>951 01 04 102 00 99990 852 290</t>
  </si>
  <si>
    <t>951 01 04 102 00 99990 853 000</t>
  </si>
  <si>
    <t>951 01 04 102 00 86020 000 000</t>
  </si>
  <si>
    <t>951 01 04 102 00 86020 540 000</t>
  </si>
  <si>
    <t>951 01 04 102 00 86020 540 250</t>
  </si>
  <si>
    <t>951 01 04 102 00 26150 244 226</t>
  </si>
  <si>
    <t>951 01 04 102 00 26150 244 220</t>
  </si>
  <si>
    <t>951 01 04 102 00 26150 244 000</t>
  </si>
  <si>
    <t>951 01 04 102 00 26150 000 000</t>
  </si>
  <si>
    <t>951 01 04 102 00 00190 244 340</t>
  </si>
  <si>
    <t>951 01 04 102 00 00190 244 310</t>
  </si>
  <si>
    <t>951 01 04 102 00 00190 244 226</t>
  </si>
  <si>
    <t>951 01 04 102 00 00190 244 225</t>
  </si>
  <si>
    <t>951 01 04 102 00 00190 244 223</t>
  </si>
  <si>
    <t>951 01 04 102 00 00190 244 221</t>
  </si>
  <si>
    <t>951 01 04 102 00 00190 244 220</t>
  </si>
  <si>
    <t>951 01 04 102 00 00190 244 000</t>
  </si>
  <si>
    <t>951 01 04 102 00 00190 000 000</t>
  </si>
  <si>
    <t>951 01 04 102 00 00110 122 212</t>
  </si>
  <si>
    <t>951 01 04 102 00 00110 122 210</t>
  </si>
  <si>
    <t>951 01 04 102 00 00110 122 000</t>
  </si>
  <si>
    <t>951 01 04 102 00 00110 121 213</t>
  </si>
  <si>
    <t>951 01 04 102 00 00110  121 211</t>
  </si>
  <si>
    <t>951 01 04 102 00 00110  121 210</t>
  </si>
  <si>
    <t>951 01 04 102 00 00110 121 000</t>
  </si>
  <si>
    <t>951 01 04 102 00 00110 120 000</t>
  </si>
  <si>
    <t>951 01 04 102 00 00110 100 000</t>
  </si>
  <si>
    <t>951 01 04 102 00 00110 000 000</t>
  </si>
  <si>
    <t>951 01 04 102 00 00000 000 000</t>
  </si>
  <si>
    <t>951 01 04 031 00 26060  244 225</t>
  </si>
  <si>
    <t>951 01 04 031 00 26060  244 220</t>
  </si>
  <si>
    <t>951 01 04 031 00 26060  244 000</t>
  </si>
  <si>
    <t>951 01 04 031 00 26060 000 000</t>
  </si>
  <si>
    <t>951 01 04 031 00 00000 000  000</t>
  </si>
  <si>
    <t>951 01 04 000 00 00000 000 000</t>
  </si>
  <si>
    <t>951 01 02 102 00 00110 122 212</t>
  </si>
  <si>
    <t>951 01 02 102 00 00110 122 210</t>
  </si>
  <si>
    <t>951 01 02 102 00 00110 122 000</t>
  </si>
  <si>
    <t>951 01 02 102  00 00110 121 213</t>
  </si>
  <si>
    <t>951 01 02 102 00 00110 121 211</t>
  </si>
  <si>
    <t>951 01 02 102 00 00110 121 210</t>
  </si>
  <si>
    <t>951 01 02 102 00 00110 121 000</t>
  </si>
  <si>
    <t>951 01 02 102 00 00000 120 000</t>
  </si>
  <si>
    <t>951 01 02 102 00 00000 100 000</t>
  </si>
  <si>
    <t>951 01 02 102 00 11000 000 000</t>
  </si>
  <si>
    <t>951 01 02 102 00 00000 000 000</t>
  </si>
  <si>
    <t>951 01 02 000 00 00000 000 000</t>
  </si>
  <si>
    <t>951 01 00 000 00 00000 000 000</t>
  </si>
  <si>
    <r>
      <t xml:space="preserve">Руководитель                     _______________________________________ </t>
    </r>
    <r>
      <rPr>
        <u/>
        <sz val="8"/>
        <rFont val="Arial"/>
        <family val="2"/>
        <charset val="204"/>
      </rPr>
      <t xml:space="preserve">  Щука А.П.</t>
    </r>
  </si>
  <si>
    <t>Руководитель финансово-</t>
  </si>
  <si>
    <t>экономической службы       ________________________________________ Кругленко Е.И.</t>
  </si>
  <si>
    <t>Главный бухгалтер              ________________________________________ Эржанова Н.Р</t>
  </si>
  <si>
    <t xml:space="preserve">"________"  _______________ 2017 год. </t>
  </si>
</sst>
</file>

<file path=xl/styles.xml><?xml version="1.0" encoding="utf-8"?>
<styleSheet xmlns="http://schemas.openxmlformats.org/spreadsheetml/2006/main">
  <numFmts count="1">
    <numFmt numFmtId="164" formatCode="?"/>
  </numFmts>
  <fonts count="27"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8"/>
      <name val="Arial"/>
      <family val="2"/>
      <charset val="204"/>
    </font>
    <font>
      <sz val="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20" fillId="0" borderId="0"/>
  </cellStyleXfs>
  <cellXfs count="3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2" fontId="6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2" fontId="5" fillId="0" borderId="6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9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12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7" fillId="0" borderId="0" xfId="0" applyFont="1"/>
    <xf numFmtId="0" fontId="6" fillId="0" borderId="13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wrapText="1"/>
    </xf>
    <xf numFmtId="0" fontId="0" fillId="0" borderId="0" xfId="0" applyFont="1"/>
    <xf numFmtId="0" fontId="10" fillId="0" borderId="3" xfId="0" applyFont="1" applyBorder="1" applyAlignment="1">
      <alignment wrapText="1"/>
    </xf>
    <xf numFmtId="0" fontId="10" fillId="0" borderId="13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 wrapText="1"/>
    </xf>
    <xf numFmtId="0" fontId="11" fillId="0" borderId="0" xfId="0" applyFont="1"/>
    <xf numFmtId="0" fontId="10" fillId="0" borderId="12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3" fillId="0" borderId="0" xfId="0" applyFont="1"/>
    <xf numFmtId="0" fontId="6" fillId="0" borderId="3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5" fillId="0" borderId="3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2" fontId="6" fillId="0" borderId="14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wrapText="1"/>
    </xf>
    <xf numFmtId="0" fontId="11" fillId="0" borderId="0" xfId="0" applyFont="1" applyFill="1"/>
    <xf numFmtId="0" fontId="14" fillId="0" borderId="3" xfId="0" applyFont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14" fillId="0" borderId="0" xfId="0" applyFont="1"/>
    <xf numFmtId="0" fontId="6" fillId="2" borderId="3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5" fillId="2" borderId="3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0" borderId="0" xfId="0" applyFont="1" applyFill="1"/>
    <xf numFmtId="0" fontId="9" fillId="0" borderId="0" xfId="0" applyFont="1" applyFill="1"/>
    <xf numFmtId="0" fontId="1" fillId="0" borderId="0" xfId="0" applyFont="1" applyFill="1"/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vertical="top" wrapText="1"/>
    </xf>
    <xf numFmtId="2" fontId="5" fillId="2" borderId="14" xfId="0" applyNumberFormat="1" applyFont="1" applyFill="1" applyBorder="1" applyAlignment="1">
      <alignment horizontal="center" wrapText="1"/>
    </xf>
    <xf numFmtId="2" fontId="6" fillId="2" borderId="1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0" borderId="3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5" fillId="0" borderId="1" xfId="0" applyFont="1" applyBorder="1"/>
    <xf numFmtId="49" fontId="12" fillId="0" borderId="1" xfId="0" applyNumberFormat="1" applyFont="1" applyBorder="1" applyAlignment="1">
      <alignment horizontal="center" wrapText="1"/>
    </xf>
    <xf numFmtId="0" fontId="2" fillId="0" borderId="0" xfId="0" applyFont="1"/>
    <xf numFmtId="2" fontId="5" fillId="3" borderId="1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wrapText="1"/>
    </xf>
    <xf numFmtId="0" fontId="6" fillId="3" borderId="12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2" fontId="6" fillId="3" borderId="14" xfId="0" applyNumberFormat="1" applyFont="1" applyFill="1" applyBorder="1" applyAlignment="1">
      <alignment horizontal="center" wrapText="1"/>
    </xf>
    <xf numFmtId="0" fontId="5" fillId="3" borderId="3" xfId="0" applyFont="1" applyFill="1" applyBorder="1" applyAlignment="1">
      <alignment wrapText="1"/>
    </xf>
    <xf numFmtId="0" fontId="5" fillId="3" borderId="12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wrapText="1"/>
    </xf>
    <xf numFmtId="0" fontId="16" fillId="0" borderId="0" xfId="0" applyFont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2" fontId="5" fillId="3" borderId="9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7" fillId="3" borderId="0" xfId="0" applyFont="1" applyFill="1"/>
    <xf numFmtId="0" fontId="0" fillId="3" borderId="0" xfId="0" applyFont="1" applyFill="1"/>
    <xf numFmtId="0" fontId="1" fillId="0" borderId="37" xfId="0" applyFont="1" applyBorder="1" applyAlignment="1">
      <alignment vertical="top"/>
    </xf>
    <xf numFmtId="0" fontId="1" fillId="0" borderId="37" xfId="0" applyFont="1" applyBorder="1"/>
    <xf numFmtId="0" fontId="1" fillId="0" borderId="37" xfId="0" applyFont="1" applyFill="1" applyBorder="1"/>
    <xf numFmtId="0" fontId="9" fillId="0" borderId="37" xfId="0" applyFont="1" applyBorder="1"/>
    <xf numFmtId="0" fontId="2" fillId="0" borderId="37" xfId="0" applyFont="1" applyBorder="1"/>
    <xf numFmtId="0" fontId="9" fillId="0" borderId="37" xfId="0" applyFont="1" applyFill="1" applyBorder="1"/>
    <xf numFmtId="0" fontId="2" fillId="0" borderId="37" xfId="0" applyFont="1" applyFill="1" applyBorder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 applyAlignment="1"/>
    <xf numFmtId="49" fontId="6" fillId="0" borderId="38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left" wrapText="1"/>
    </xf>
    <xf numFmtId="164" fontId="6" fillId="0" borderId="40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wrapText="1"/>
    </xf>
    <xf numFmtId="0" fontId="15" fillId="0" borderId="41" xfId="1" applyNumberFormat="1" applyFont="1" applyFill="1" applyBorder="1" applyAlignment="1">
      <alignment horizontal="left" wrapText="1" readingOrder="1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left" wrapText="1"/>
    </xf>
    <xf numFmtId="49" fontId="18" fillId="0" borderId="25" xfId="0" applyNumberFormat="1" applyFont="1" applyBorder="1" applyAlignment="1">
      <alignment horizontal="center" wrapText="1"/>
    </xf>
    <xf numFmtId="49" fontId="18" fillId="0" borderId="4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right"/>
    </xf>
    <xf numFmtId="4" fontId="18" fillId="0" borderId="35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8" fillId="0" borderId="51" xfId="0" applyFont="1" applyBorder="1" applyAlignment="1">
      <alignment horizontal="left"/>
    </xf>
    <xf numFmtId="0" fontId="21" fillId="0" borderId="5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0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8" fillId="0" borderId="53" xfId="0" applyNumberFormat="1" applyFont="1" applyBorder="1" applyAlignment="1">
      <alignment horizontal="left" wrapText="1"/>
    </xf>
    <xf numFmtId="49" fontId="18" fillId="0" borderId="47" xfId="0" applyNumberFormat="1" applyFont="1" applyBorder="1" applyAlignment="1">
      <alignment horizontal="center" wrapText="1"/>
    </xf>
    <xf numFmtId="49" fontId="18" fillId="0" borderId="48" xfId="0" applyNumberFormat="1" applyFont="1" applyBorder="1" applyAlignment="1">
      <alignment horizontal="center" wrapText="1"/>
    </xf>
    <xf numFmtId="4" fontId="18" fillId="0" borderId="48" xfId="0" applyNumberFormat="1" applyFont="1" applyBorder="1" applyAlignment="1">
      <alignment horizontal="right"/>
    </xf>
    <xf numFmtId="4" fontId="18" fillId="0" borderId="5" xfId="0" applyNumberFormat="1" applyFont="1" applyBorder="1" applyAlignment="1">
      <alignment horizontal="right"/>
    </xf>
    <xf numFmtId="49" fontId="8" fillId="0" borderId="37" xfId="0" applyNumberFormat="1" applyFont="1" applyBorder="1" applyAlignment="1">
      <alignment horizontal="left" wrapText="1"/>
    </xf>
    <xf numFmtId="49" fontId="18" fillId="0" borderId="45" xfId="0" applyNumberFormat="1" applyFont="1" applyBorder="1" applyAlignment="1">
      <alignment horizontal="center" wrapText="1"/>
    </xf>
    <xf numFmtId="49" fontId="18" fillId="0" borderId="36" xfId="0" applyNumberFormat="1" applyFont="1" applyBorder="1" applyAlignment="1">
      <alignment horizontal="center" wrapText="1"/>
    </xf>
    <xf numFmtId="4" fontId="18" fillId="0" borderId="36" xfId="0" applyNumberFormat="1" applyFont="1" applyBorder="1" applyAlignment="1">
      <alignment horizontal="right"/>
    </xf>
    <xf numFmtId="4" fontId="18" fillId="0" borderId="37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left" wrapText="1"/>
    </xf>
    <xf numFmtId="49" fontId="18" fillId="0" borderId="17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center"/>
    </xf>
    <xf numFmtId="49" fontId="8" fillId="0" borderId="51" xfId="0" applyNumberFormat="1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9" fontId="18" fillId="0" borderId="33" xfId="0" applyNumberFormat="1" applyFont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0" fillId="0" borderId="29" xfId="0" applyBorder="1"/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/>
    <xf numFmtId="49" fontId="6" fillId="0" borderId="39" xfId="0" applyNumberFormat="1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22" xfId="0" applyFont="1" applyBorder="1"/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12" fillId="0" borderId="0" xfId="0" applyFont="1"/>
    <xf numFmtId="0" fontId="26" fillId="0" borderId="0" xfId="0" applyFont="1"/>
    <xf numFmtId="0" fontId="26" fillId="0" borderId="0" xfId="0" applyFont="1" applyBorder="1"/>
    <xf numFmtId="2" fontId="5" fillId="0" borderId="3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9" fontId="5" fillId="0" borderId="17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49" fontId="5" fillId="0" borderId="17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49" fontId="6" fillId="0" borderId="17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/>
    <xf numFmtId="0" fontId="23" fillId="0" borderId="6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23" fillId="0" borderId="0" xfId="0" applyFont="1" applyBorder="1" applyAlignment="1"/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/>
    </xf>
    <xf numFmtId="2" fontId="6" fillId="0" borderId="35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0" xfId="0" applyFont="1"/>
    <xf numFmtId="49" fontId="2" fillId="0" borderId="22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2" xfId="0" applyFont="1" applyBorder="1" applyAlignment="1"/>
    <xf numFmtId="0" fontId="6" fillId="0" borderId="18" xfId="0" applyFont="1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24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2" fillId="0" borderId="20" xfId="0" applyFont="1" applyBorder="1"/>
    <xf numFmtId="0" fontId="2" fillId="0" borderId="21" xfId="0" applyFont="1" applyBorder="1"/>
    <xf numFmtId="0" fontId="5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3" xfId="0" applyFont="1" applyBorder="1"/>
    <xf numFmtId="0" fontId="5" fillId="0" borderId="24" xfId="0" applyFont="1" applyBorder="1"/>
    <xf numFmtId="49" fontId="5" fillId="0" borderId="25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center"/>
    </xf>
    <xf numFmtId="0" fontId="21" fillId="0" borderId="4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48" xfId="0" applyNumberFormat="1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center" vertical="center" wrapText="1"/>
    </xf>
    <xf numFmtId="49" fontId="21" fillId="0" borderId="46" xfId="0" applyNumberFormat="1" applyFont="1" applyBorder="1" applyAlignment="1">
      <alignment horizontal="center" vertical="center" wrapText="1"/>
    </xf>
    <xf numFmtId="49" fontId="21" fillId="0" borderId="49" xfId="0" applyNumberFormat="1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11"/>
  <sheetViews>
    <sheetView view="pageBreakPreview" topLeftCell="A82" zoomScale="93" zoomScaleSheetLayoutView="93" workbookViewId="0">
      <selection activeCell="AA12" sqref="AA12:BX12"/>
    </sheetView>
  </sheetViews>
  <sheetFormatPr defaultColWidth="0.77734375" defaultRowHeight="11.4"/>
  <cols>
    <col min="1" max="1" width="0.77734375" style="1" customWidth="1"/>
    <col min="2" max="25" width="0.77734375" style="1"/>
    <col min="26" max="26" width="30.44140625" style="1" customWidth="1"/>
    <col min="27" max="51" width="0.77734375" style="1"/>
    <col min="52" max="52" width="5.44140625" style="1" customWidth="1"/>
    <col min="53" max="53" width="1.5546875" style="1" customWidth="1"/>
    <col min="54" max="58" width="0.77734375" style="1"/>
    <col min="59" max="59" width="0.77734375" style="1" customWidth="1"/>
    <col min="60" max="67" width="0.77734375" style="1"/>
    <col min="68" max="68" width="0.5546875" style="1" customWidth="1"/>
    <col min="69" max="69" width="0.77734375" style="1" hidden="1" customWidth="1"/>
    <col min="70" max="70" width="0.44140625" style="1" hidden="1" customWidth="1"/>
    <col min="71" max="71" width="0.77734375" style="1" hidden="1" customWidth="1"/>
    <col min="72" max="72" width="0.44140625" style="1" hidden="1" customWidth="1"/>
    <col min="73" max="73" width="0.5546875" style="1" hidden="1" customWidth="1"/>
    <col min="74" max="76" width="0.77734375" style="1" hidden="1" customWidth="1"/>
    <col min="77" max="86" width="0.77734375" style="1"/>
    <col min="87" max="87" width="0.77734375" style="1" hidden="1" customWidth="1"/>
    <col min="88" max="100" width="0.77734375" style="1"/>
    <col min="101" max="101" width="0.77734375" style="1" customWidth="1"/>
    <col min="102" max="105" width="0.77734375" style="1"/>
    <col min="106" max="106" width="0.5546875" style="1" customWidth="1"/>
    <col min="107" max="107" width="0.77734375" style="1" hidden="1" customWidth="1"/>
    <col min="108" max="108" width="0.21875" style="1" customWidth="1"/>
    <col min="109" max="116" width="0.77734375" style="1"/>
    <col min="117" max="117" width="0.77734375" style="1" customWidth="1"/>
    <col min="118" max="121" width="0.77734375" style="1"/>
    <col min="122" max="122" width="0.33203125" style="1" customWidth="1"/>
    <col min="123" max="123" width="0.77734375" style="1" hidden="1" customWidth="1"/>
    <col min="124" max="124" width="0.44140625" style="1" customWidth="1"/>
    <col min="125" max="132" width="0.77734375" style="1"/>
    <col min="133" max="133" width="0.77734375" style="1" customWidth="1"/>
    <col min="134" max="137" width="0.77734375" style="1"/>
    <col min="138" max="138" width="0.5546875" style="1" customWidth="1"/>
    <col min="139" max="139" width="0.77734375" style="1" hidden="1" customWidth="1"/>
    <col min="140" max="140" width="5.6640625" style="1" customWidth="1"/>
    <col min="141" max="148" width="0.77734375" style="1"/>
    <col min="149" max="149" width="0.77734375" style="1" customWidth="1"/>
    <col min="150" max="153" width="0.77734375" style="1"/>
    <col min="154" max="154" width="0.5546875" style="1" customWidth="1"/>
    <col min="155" max="155" width="0.77734375" style="1" hidden="1" customWidth="1"/>
    <col min="156" max="156" width="1.44140625" style="1" customWidth="1"/>
    <col min="157" max="157" width="4.77734375" style="1" customWidth="1"/>
    <col min="158" max="16384" width="0.77734375" style="1"/>
  </cols>
  <sheetData>
    <row r="1" spans="1:156" ht="3" customHeight="1"/>
    <row r="2" spans="1:156" ht="31.5" customHeight="1">
      <c r="A2" s="249" t="s">
        <v>309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  <c r="DK2" s="250"/>
      <c r="DL2" s="250"/>
      <c r="DM2" s="250"/>
      <c r="DN2" s="250"/>
      <c r="DO2" s="250"/>
      <c r="DP2" s="250"/>
      <c r="DQ2" s="250"/>
      <c r="DR2" s="250"/>
      <c r="DS2" s="250"/>
      <c r="DT2" s="250"/>
      <c r="DU2" s="250"/>
      <c r="DV2" s="250"/>
      <c r="DW2" s="250"/>
      <c r="DX2" s="250"/>
      <c r="DY2" s="250"/>
      <c r="DZ2" s="250"/>
      <c r="EA2" s="250"/>
      <c r="EB2" s="250"/>
      <c r="EC2" s="250"/>
      <c r="ED2" s="250"/>
      <c r="EE2" s="250"/>
      <c r="EF2" s="250"/>
      <c r="EG2" s="250"/>
      <c r="EH2" s="250"/>
      <c r="EI2" s="250"/>
      <c r="EJ2" s="250"/>
      <c r="EK2" s="250"/>
      <c r="EL2" s="250"/>
      <c r="EM2" s="250"/>
      <c r="EN2" s="250"/>
      <c r="EO2" s="250"/>
      <c r="EP2" s="250"/>
      <c r="EQ2" s="250"/>
      <c r="ER2" s="250"/>
      <c r="ES2" s="250"/>
      <c r="ET2" s="250"/>
      <c r="EU2" s="250"/>
      <c r="EV2" s="250"/>
      <c r="EW2" s="250"/>
      <c r="EX2" s="250"/>
      <c r="EY2" s="250"/>
      <c r="EZ2" s="250"/>
    </row>
    <row r="3" spans="1:156" ht="15" customHeight="1">
      <c r="A3" s="251" t="s">
        <v>310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0"/>
      <c r="EL3" s="250"/>
      <c r="EM3" s="250"/>
      <c r="EN3" s="250"/>
      <c r="EO3" s="250"/>
      <c r="EP3" s="250"/>
      <c r="EQ3" s="250"/>
      <c r="ER3" s="250"/>
      <c r="ES3" s="250"/>
      <c r="ET3" s="250"/>
      <c r="EU3" s="250"/>
      <c r="EV3" s="250"/>
      <c r="EW3" s="250"/>
      <c r="EX3" s="250"/>
      <c r="EY3" s="250"/>
      <c r="EZ3" s="250"/>
    </row>
    <row r="4" spans="1:156" ht="15" customHeight="1">
      <c r="A4" s="225" t="s">
        <v>305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CG4" s="225"/>
      <c r="CH4" s="225"/>
      <c r="CI4" s="225"/>
      <c r="CJ4" s="225"/>
      <c r="CK4" s="225"/>
      <c r="CL4" s="225"/>
      <c r="CM4" s="225"/>
      <c r="CN4" s="225"/>
      <c r="CO4" s="225"/>
      <c r="CP4" s="225"/>
      <c r="CQ4" s="225"/>
      <c r="CR4" s="225"/>
      <c r="CS4" s="225"/>
      <c r="CT4" s="225"/>
      <c r="CU4" s="225"/>
      <c r="CV4" s="225"/>
      <c r="CW4" s="225"/>
      <c r="CX4" s="225"/>
      <c r="CY4" s="225"/>
      <c r="CZ4" s="225"/>
      <c r="DA4" s="225"/>
      <c r="DB4" s="225"/>
      <c r="DC4" s="225"/>
      <c r="DD4" s="225"/>
      <c r="DE4" s="225"/>
      <c r="DF4" s="225"/>
      <c r="DG4" s="225"/>
      <c r="DH4" s="225"/>
      <c r="DI4" s="225"/>
      <c r="DJ4" s="225"/>
      <c r="DK4" s="225"/>
      <c r="DL4" s="225"/>
      <c r="DM4" s="225"/>
      <c r="DN4" s="225"/>
      <c r="DO4" s="225"/>
      <c r="DP4" s="225"/>
      <c r="DQ4" s="225"/>
      <c r="DR4" s="225"/>
      <c r="DS4" s="225"/>
      <c r="DT4" s="225"/>
      <c r="DU4" s="225"/>
      <c r="DV4" s="225"/>
      <c r="DW4" s="225"/>
      <c r="DX4" s="225"/>
      <c r="DY4" s="225"/>
      <c r="DZ4" s="225"/>
      <c r="EA4" s="225"/>
      <c r="EB4" s="225"/>
      <c r="EC4" s="225"/>
      <c r="ED4" s="225"/>
      <c r="EE4" s="225"/>
      <c r="EF4" s="225"/>
      <c r="EG4" s="225"/>
      <c r="EH4" s="225"/>
      <c r="EI4" s="225"/>
      <c r="EJ4" s="225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</row>
    <row r="5" spans="1:156" ht="15" customHeight="1">
      <c r="A5" s="193"/>
      <c r="B5" s="225" t="s">
        <v>306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  <c r="CN5" s="226"/>
      <c r="CO5" s="226"/>
      <c r="CP5" s="226"/>
      <c r="CQ5" s="226"/>
      <c r="CR5" s="226"/>
      <c r="CS5" s="226"/>
      <c r="CT5" s="226"/>
      <c r="CU5" s="226"/>
      <c r="CV5" s="226"/>
      <c r="CW5" s="226"/>
      <c r="CX5" s="226"/>
      <c r="CY5" s="226"/>
      <c r="CZ5" s="226"/>
      <c r="DA5" s="226"/>
      <c r="DB5" s="226"/>
      <c r="DC5" s="226"/>
      <c r="DD5" s="226"/>
      <c r="DE5" s="226"/>
      <c r="DF5" s="226"/>
      <c r="DG5" s="226"/>
      <c r="DH5" s="226"/>
      <c r="DI5" s="226"/>
      <c r="DJ5" s="226"/>
      <c r="DK5" s="226"/>
      <c r="DL5" s="226"/>
      <c r="DM5" s="226"/>
      <c r="DN5" s="226"/>
      <c r="DO5" s="226"/>
      <c r="DP5" s="226"/>
      <c r="DQ5" s="226"/>
      <c r="DR5" s="226"/>
      <c r="DS5" s="226"/>
      <c r="DT5" s="226"/>
      <c r="DU5" s="226"/>
      <c r="DV5" s="226"/>
      <c r="DW5" s="226"/>
      <c r="DX5" s="226"/>
      <c r="DY5" s="226"/>
      <c r="DZ5" s="226"/>
      <c r="EA5" s="226"/>
      <c r="EB5" s="226"/>
      <c r="EC5" s="226"/>
      <c r="ED5" s="226"/>
      <c r="EE5" s="226"/>
      <c r="EF5" s="226"/>
      <c r="EG5" s="226"/>
      <c r="EH5" s="226"/>
      <c r="EI5" s="226"/>
      <c r="EJ5" s="226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</row>
    <row r="6" spans="1:156" ht="15" customHeight="1">
      <c r="A6" s="225" t="s">
        <v>307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G6" s="227"/>
      <c r="DH6" s="227"/>
      <c r="DI6" s="227"/>
      <c r="DJ6" s="227"/>
      <c r="DK6" s="227"/>
      <c r="DL6" s="227"/>
      <c r="DM6" s="227"/>
      <c r="DN6" s="227"/>
      <c r="DO6" s="227"/>
      <c r="DP6" s="227"/>
      <c r="DQ6" s="227"/>
      <c r="DR6" s="227"/>
      <c r="DS6" s="227"/>
      <c r="DT6" s="227"/>
      <c r="DU6" s="227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7"/>
      <c r="EJ6" s="22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</row>
    <row r="7" spans="1:156" ht="15" customHeight="1" thickBot="1">
      <c r="A7" s="225" t="s">
        <v>308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  <c r="AW7" s="227"/>
      <c r="AX7" s="227"/>
      <c r="AY7" s="227"/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227"/>
      <c r="BU7" s="227"/>
      <c r="BV7" s="227"/>
      <c r="BW7" s="227"/>
      <c r="BX7" s="227"/>
      <c r="BY7" s="227"/>
      <c r="BZ7" s="227"/>
      <c r="CA7" s="227"/>
      <c r="CB7" s="227"/>
      <c r="CC7" s="227"/>
      <c r="CD7" s="227"/>
      <c r="CE7" s="227"/>
      <c r="CF7" s="227"/>
      <c r="CG7" s="227"/>
      <c r="CH7" s="227"/>
      <c r="CI7" s="227"/>
      <c r="CJ7" s="227"/>
      <c r="CK7" s="227"/>
      <c r="CL7" s="227"/>
      <c r="CM7" s="227"/>
      <c r="CN7" s="227"/>
      <c r="CO7" s="227"/>
      <c r="CP7" s="227"/>
      <c r="CQ7" s="227"/>
      <c r="CR7" s="227"/>
      <c r="CS7" s="227"/>
      <c r="CT7" s="227"/>
      <c r="CU7" s="227"/>
      <c r="CV7" s="227"/>
      <c r="CW7" s="227"/>
      <c r="CX7" s="227"/>
      <c r="CY7" s="227"/>
      <c r="CZ7" s="227"/>
      <c r="DA7" s="227"/>
      <c r="DB7" s="227"/>
      <c r="DC7" s="227"/>
      <c r="DD7" s="227"/>
      <c r="DE7" s="227"/>
      <c r="DF7" s="227"/>
      <c r="DG7" s="227"/>
      <c r="DH7" s="227"/>
      <c r="DI7" s="227"/>
      <c r="DJ7" s="227"/>
      <c r="DK7" s="227"/>
      <c r="DL7" s="227"/>
      <c r="DM7" s="227"/>
      <c r="DN7" s="227"/>
      <c r="DO7" s="227"/>
      <c r="DP7" s="227"/>
      <c r="DQ7" s="227"/>
      <c r="DR7" s="227"/>
      <c r="DS7" s="227"/>
      <c r="DT7" s="227"/>
      <c r="DU7" s="227"/>
      <c r="DV7" s="227"/>
      <c r="DW7" s="227"/>
      <c r="DX7" s="227"/>
      <c r="DY7" s="227"/>
      <c r="DZ7" s="227"/>
      <c r="EA7" s="227"/>
      <c r="EB7" s="227"/>
      <c r="EC7" s="227"/>
      <c r="ED7" s="227"/>
      <c r="EE7" s="227"/>
      <c r="EF7" s="227"/>
      <c r="EG7" s="227"/>
      <c r="EH7" s="227"/>
      <c r="EI7" s="227"/>
      <c r="EJ7" s="228"/>
      <c r="EK7" s="260" t="s">
        <v>220</v>
      </c>
      <c r="EL7" s="261"/>
      <c r="EM7" s="261"/>
      <c r="EN7" s="261"/>
      <c r="EO7" s="261"/>
      <c r="EP7" s="261"/>
      <c r="EQ7" s="261"/>
      <c r="ER7" s="261"/>
      <c r="ES7" s="261"/>
      <c r="ET7" s="261"/>
      <c r="EU7" s="261"/>
      <c r="EV7" s="261"/>
      <c r="EW7" s="261"/>
      <c r="EX7" s="261"/>
      <c r="EY7" s="261"/>
      <c r="EZ7" s="262"/>
    </row>
    <row r="8" spans="1:156" s="2" customFormat="1" ht="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CM8" s="106"/>
      <c r="CO8" s="232"/>
      <c r="CP8" s="232"/>
      <c r="CQ8" s="232"/>
      <c r="CR8" s="232"/>
      <c r="CS8" s="232"/>
      <c r="CT8" s="232"/>
      <c r="CU8" s="232"/>
      <c r="CV8" s="232"/>
      <c r="CW8" s="232"/>
      <c r="CX8" s="232"/>
      <c r="CY8" s="232"/>
      <c r="CZ8" s="232"/>
      <c r="DA8" s="232"/>
      <c r="DB8" s="232"/>
      <c r="DC8" s="232"/>
      <c r="DD8" s="232"/>
      <c r="DE8" s="232"/>
      <c r="DF8" s="232"/>
      <c r="DG8" s="232"/>
      <c r="DH8" s="232"/>
      <c r="DI8" s="232"/>
      <c r="DJ8" s="232"/>
      <c r="DK8" s="232"/>
      <c r="DL8" s="232"/>
      <c r="DM8" s="232"/>
      <c r="DN8" s="232"/>
      <c r="DO8" s="232"/>
      <c r="DP8" s="232"/>
      <c r="DQ8" s="232"/>
      <c r="DR8" s="232"/>
      <c r="DS8" s="232"/>
      <c r="DT8" s="232"/>
      <c r="DU8" s="232" t="s">
        <v>241</v>
      </c>
      <c r="DV8" s="232"/>
      <c r="DW8" s="232"/>
      <c r="DX8" s="232"/>
      <c r="DY8" s="232"/>
      <c r="DZ8" s="232"/>
      <c r="EA8" s="232"/>
      <c r="EB8" s="232"/>
      <c r="EC8" s="232"/>
      <c r="ED8" s="232"/>
      <c r="EE8" s="232"/>
      <c r="EF8" s="232"/>
      <c r="EG8" s="232"/>
      <c r="EH8" s="232"/>
      <c r="EI8" s="232"/>
      <c r="EJ8" s="232"/>
      <c r="EK8" s="258" t="s">
        <v>300</v>
      </c>
      <c r="EL8" s="258"/>
      <c r="EM8" s="258"/>
      <c r="EN8" s="258"/>
      <c r="EO8" s="258"/>
      <c r="EP8" s="258"/>
      <c r="EQ8" s="258"/>
      <c r="ER8" s="258"/>
      <c r="ES8" s="258"/>
      <c r="ET8" s="258"/>
      <c r="EU8" s="258"/>
      <c r="EV8" s="258"/>
      <c r="EW8" s="258"/>
      <c r="EX8" s="258"/>
      <c r="EY8" s="258"/>
      <c r="EZ8" s="258"/>
    </row>
    <row r="9" spans="1:156" s="2" customFormat="1" ht="15" customHeight="1">
      <c r="AJ9" s="4" t="s">
        <v>222</v>
      </c>
      <c r="AK9" s="257" t="s">
        <v>271</v>
      </c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5">
        <v>20</v>
      </c>
      <c r="BB9" s="255"/>
      <c r="BC9" s="255"/>
      <c r="BD9" s="255"/>
      <c r="BE9" s="256" t="s">
        <v>324</v>
      </c>
      <c r="BF9" s="256"/>
      <c r="BG9" s="256"/>
      <c r="BH9" s="2" t="s">
        <v>223</v>
      </c>
      <c r="CM9" s="4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 t="s">
        <v>301</v>
      </c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59" t="s">
        <v>325</v>
      </c>
      <c r="EL9" s="259"/>
      <c r="EM9" s="259"/>
      <c r="EN9" s="259"/>
      <c r="EO9" s="259"/>
      <c r="EP9" s="259"/>
      <c r="EQ9" s="259"/>
      <c r="ER9" s="259"/>
      <c r="ES9" s="259"/>
      <c r="ET9" s="259"/>
      <c r="EU9" s="259"/>
      <c r="EV9" s="259"/>
      <c r="EW9" s="259"/>
      <c r="EX9" s="259"/>
      <c r="EY9" s="259"/>
      <c r="EZ9" s="259"/>
    </row>
    <row r="10" spans="1:156" s="2" customFormat="1" ht="14.25" customHeight="1">
      <c r="A10" s="229" t="s">
        <v>311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5"/>
      <c r="CN10" s="187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 t="s">
        <v>302</v>
      </c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53" t="s">
        <v>246</v>
      </c>
      <c r="EL10" s="253"/>
      <c r="EM10" s="253"/>
      <c r="EN10" s="253"/>
      <c r="EO10" s="253"/>
      <c r="EP10" s="253"/>
      <c r="EQ10" s="253"/>
      <c r="ER10" s="253"/>
      <c r="ES10" s="253"/>
      <c r="ET10" s="253"/>
      <c r="EU10" s="253"/>
      <c r="EV10" s="253"/>
      <c r="EW10" s="253"/>
      <c r="EX10" s="253"/>
      <c r="EY10" s="253"/>
      <c r="EZ10" s="253"/>
    </row>
    <row r="11" spans="1:156" s="2" customFormat="1" ht="12" customHeight="1">
      <c r="A11" s="230" t="s">
        <v>312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187"/>
      <c r="CG11" s="187"/>
      <c r="CH11" s="187"/>
      <c r="CI11" s="187"/>
      <c r="CJ11" s="187"/>
      <c r="CK11" s="187"/>
      <c r="CL11" s="187"/>
      <c r="CM11" s="185"/>
      <c r="CN11" s="187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 t="s">
        <v>303</v>
      </c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53" t="s">
        <v>247</v>
      </c>
      <c r="EL11" s="253"/>
      <c r="EM11" s="253"/>
      <c r="EN11" s="253"/>
      <c r="EO11" s="253"/>
      <c r="EP11" s="253"/>
      <c r="EQ11" s="253"/>
      <c r="ER11" s="253"/>
      <c r="ES11" s="253"/>
      <c r="ET11" s="253"/>
      <c r="EU11" s="253"/>
      <c r="EV11" s="253"/>
      <c r="EW11" s="253"/>
      <c r="EX11" s="253"/>
      <c r="EY11" s="253"/>
      <c r="EZ11" s="253"/>
    </row>
    <row r="12" spans="1:156" s="104" customFormat="1" ht="14.25" customHeight="1">
      <c r="A12" s="188" t="s">
        <v>313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4"/>
      <c r="BU12" s="254"/>
      <c r="BV12" s="254"/>
      <c r="BW12" s="254"/>
      <c r="BX12" s="254"/>
      <c r="BY12" s="189"/>
      <c r="BZ12" s="189"/>
      <c r="CA12" s="189"/>
      <c r="CB12" s="189"/>
      <c r="CC12" s="189"/>
      <c r="CD12" s="188"/>
      <c r="CE12" s="188"/>
      <c r="CF12" s="187"/>
      <c r="CG12" s="187"/>
      <c r="CH12" s="187"/>
      <c r="CI12" s="187"/>
      <c r="CJ12" s="187"/>
      <c r="CK12" s="187"/>
      <c r="CL12" s="187"/>
      <c r="CM12" s="185"/>
      <c r="CN12" s="187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 t="s">
        <v>317</v>
      </c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3"/>
      <c r="EH12" s="233"/>
      <c r="EI12" s="233"/>
      <c r="EJ12" s="233"/>
      <c r="EK12" s="253" t="s">
        <v>174</v>
      </c>
      <c r="EL12" s="253"/>
      <c r="EM12" s="253"/>
      <c r="EN12" s="253"/>
      <c r="EO12" s="253"/>
      <c r="EP12" s="253"/>
      <c r="EQ12" s="253"/>
      <c r="ER12" s="253"/>
      <c r="ES12" s="253"/>
      <c r="ET12" s="253"/>
      <c r="EU12" s="253"/>
      <c r="EV12" s="253"/>
      <c r="EW12" s="253"/>
      <c r="EX12" s="253"/>
      <c r="EY12" s="253"/>
      <c r="EZ12" s="253"/>
    </row>
    <row r="13" spans="1:156" s="2" customFormat="1" ht="14.25" customHeight="1">
      <c r="A13" s="188" t="s">
        <v>314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288" t="s">
        <v>248</v>
      </c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189"/>
      <c r="BZ13" s="189"/>
      <c r="CA13" s="189"/>
      <c r="CB13" s="189"/>
      <c r="CC13" s="189"/>
      <c r="CD13" s="188"/>
      <c r="CE13" s="187"/>
      <c r="CF13" s="187"/>
      <c r="CG13" s="187"/>
      <c r="CH13" s="187"/>
      <c r="CI13" s="187"/>
      <c r="CJ13" s="187"/>
      <c r="CK13" s="187"/>
      <c r="CL13" s="187"/>
      <c r="CM13" s="185"/>
      <c r="CN13" s="187"/>
      <c r="CO13" s="233"/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3"/>
      <c r="DJ13" s="233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3"/>
      <c r="EH13" s="233"/>
      <c r="EI13" s="233"/>
      <c r="EJ13" s="233"/>
      <c r="EK13" s="253"/>
      <c r="EL13" s="253"/>
      <c r="EM13" s="253"/>
      <c r="EN13" s="253"/>
      <c r="EO13" s="253"/>
      <c r="EP13" s="253"/>
      <c r="EQ13" s="253"/>
      <c r="ER13" s="253"/>
      <c r="ES13" s="253"/>
      <c r="ET13" s="253"/>
      <c r="EU13" s="253"/>
      <c r="EV13" s="253"/>
      <c r="EW13" s="253"/>
      <c r="EX13" s="253"/>
      <c r="EY13" s="253"/>
      <c r="EZ13" s="253"/>
    </row>
    <row r="14" spans="1:156" s="104" customFormat="1" ht="15" customHeight="1">
      <c r="A14" s="187" t="s">
        <v>315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263" t="s">
        <v>316</v>
      </c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190"/>
      <c r="BT14" s="190"/>
      <c r="BU14" s="190"/>
      <c r="BV14" s="190"/>
      <c r="BW14" s="190"/>
      <c r="BX14" s="190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5"/>
      <c r="CN14" s="187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 t="s">
        <v>304</v>
      </c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I14" s="233"/>
      <c r="EJ14" s="233"/>
      <c r="EK14" s="253" t="s">
        <v>221</v>
      </c>
      <c r="EL14" s="253"/>
      <c r="EM14" s="253"/>
      <c r="EN14" s="253"/>
      <c r="EO14" s="253"/>
      <c r="EP14" s="253"/>
      <c r="EQ14" s="253"/>
      <c r="ER14" s="253"/>
      <c r="ES14" s="253"/>
      <c r="ET14" s="253"/>
      <c r="EU14" s="253"/>
      <c r="EV14" s="253"/>
      <c r="EW14" s="253"/>
      <c r="EX14" s="253"/>
      <c r="EY14" s="253"/>
      <c r="EZ14" s="253"/>
    </row>
    <row r="15" spans="1:156" s="2" customFormat="1" ht="15" customHeight="1">
      <c r="A15" s="187" t="s">
        <v>286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5"/>
      <c r="CN15" s="187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3"/>
      <c r="EH15" s="233"/>
      <c r="EI15" s="233"/>
      <c r="EJ15" s="233"/>
      <c r="EK15" s="282"/>
      <c r="EL15" s="283"/>
      <c r="EM15" s="283"/>
      <c r="EN15" s="283"/>
      <c r="EO15" s="283"/>
      <c r="EP15" s="283"/>
      <c r="EQ15" s="283"/>
      <c r="ER15" s="283"/>
      <c r="ES15" s="283"/>
      <c r="ET15" s="283"/>
      <c r="EU15" s="283"/>
      <c r="EV15" s="283"/>
      <c r="EW15" s="283"/>
      <c r="EX15" s="283"/>
      <c r="EY15" s="283"/>
      <c r="EZ15" s="284"/>
    </row>
    <row r="16" spans="1:156" s="2" customFormat="1" ht="14.25" customHeight="1">
      <c r="A16" s="187" t="s">
        <v>235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85"/>
      <c r="EL16" s="286"/>
      <c r="EM16" s="286"/>
      <c r="EN16" s="286"/>
      <c r="EO16" s="286"/>
      <c r="EP16" s="286"/>
      <c r="EQ16" s="286"/>
      <c r="ER16" s="286"/>
      <c r="ES16" s="286"/>
      <c r="ET16" s="286"/>
      <c r="EU16" s="286"/>
      <c r="EV16" s="286"/>
      <c r="EW16" s="286"/>
      <c r="EX16" s="286"/>
      <c r="EY16" s="286"/>
      <c r="EZ16" s="287"/>
    </row>
    <row r="17" spans="1:157" s="3" customFormat="1" ht="25.5" customHeight="1">
      <c r="A17" s="289" t="s">
        <v>231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89"/>
      <c r="BY17" s="289"/>
      <c r="BZ17" s="289"/>
      <c r="CA17" s="289"/>
      <c r="CB17" s="289"/>
      <c r="CC17" s="289"/>
      <c r="CD17" s="289"/>
      <c r="CE17" s="289"/>
      <c r="CF17" s="289"/>
      <c r="CG17" s="289"/>
      <c r="CH17" s="289"/>
      <c r="CI17" s="289"/>
      <c r="CJ17" s="289"/>
      <c r="CK17" s="289"/>
      <c r="CL17" s="289"/>
      <c r="CM17" s="289"/>
      <c r="CN17" s="289"/>
      <c r="CO17" s="289"/>
      <c r="CP17" s="289"/>
      <c r="CQ17" s="289"/>
      <c r="CR17" s="289"/>
      <c r="CS17" s="289"/>
      <c r="CT17" s="289"/>
      <c r="CU17" s="289"/>
      <c r="CV17" s="289"/>
      <c r="CW17" s="289"/>
      <c r="CX17" s="289"/>
      <c r="CY17" s="289"/>
      <c r="CZ17" s="289"/>
      <c r="DA17" s="289"/>
      <c r="DB17" s="289"/>
      <c r="DC17" s="289"/>
      <c r="DD17" s="289"/>
      <c r="DE17" s="289"/>
      <c r="DF17" s="289"/>
      <c r="DG17" s="289"/>
      <c r="DH17" s="289"/>
      <c r="DI17" s="289"/>
      <c r="DJ17" s="289"/>
      <c r="DK17" s="289"/>
      <c r="DL17" s="289"/>
      <c r="DM17" s="289"/>
      <c r="DN17" s="289"/>
      <c r="DO17" s="289"/>
      <c r="DP17" s="289"/>
      <c r="DQ17" s="289"/>
      <c r="DR17" s="289"/>
      <c r="DS17" s="289"/>
      <c r="DT17" s="289"/>
      <c r="DU17" s="289"/>
      <c r="DV17" s="289"/>
      <c r="DW17" s="289"/>
      <c r="DX17" s="289"/>
      <c r="DY17" s="289"/>
      <c r="DZ17" s="289"/>
      <c r="EA17" s="289"/>
      <c r="EB17" s="289"/>
      <c r="EC17" s="289"/>
      <c r="ED17" s="289"/>
      <c r="EE17" s="289"/>
      <c r="EF17" s="289"/>
      <c r="EG17" s="289"/>
      <c r="EH17" s="289"/>
      <c r="EI17" s="289"/>
      <c r="EJ17" s="289"/>
      <c r="EK17" s="289"/>
      <c r="EL17" s="289"/>
      <c r="EM17" s="289"/>
      <c r="EN17" s="289"/>
      <c r="EO17" s="289"/>
      <c r="EP17" s="289"/>
      <c r="EQ17" s="289"/>
      <c r="ER17" s="289"/>
      <c r="ES17" s="289"/>
      <c r="ET17" s="289"/>
      <c r="EU17" s="289"/>
      <c r="EV17" s="289"/>
      <c r="EW17" s="289"/>
      <c r="EX17" s="289"/>
      <c r="EY17" s="289"/>
      <c r="EZ17" s="289"/>
    </row>
    <row r="18" spans="1:157" ht="34.5" customHeight="1">
      <c r="A18" s="239" t="s">
        <v>213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40"/>
      <c r="AB18" s="238" t="s">
        <v>214</v>
      </c>
      <c r="AC18" s="239"/>
      <c r="AD18" s="239"/>
      <c r="AE18" s="239"/>
      <c r="AF18" s="239"/>
      <c r="AG18" s="240"/>
      <c r="AH18" s="238" t="s">
        <v>237</v>
      </c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40"/>
      <c r="BC18" s="238" t="s">
        <v>236</v>
      </c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39"/>
      <c r="BT18" s="239"/>
      <c r="BU18" s="239"/>
      <c r="BV18" s="239"/>
      <c r="BW18" s="239"/>
      <c r="BX18" s="240"/>
      <c r="BY18" s="235" t="s">
        <v>215</v>
      </c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5"/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5"/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5"/>
      <c r="DX18" s="245"/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6"/>
      <c r="EK18" s="238" t="s">
        <v>216</v>
      </c>
      <c r="EL18" s="239"/>
      <c r="EM18" s="239"/>
      <c r="EN18" s="239"/>
      <c r="EO18" s="239"/>
      <c r="EP18" s="239"/>
      <c r="EQ18" s="239"/>
      <c r="ER18" s="239"/>
      <c r="ES18" s="239"/>
      <c r="ET18" s="239"/>
      <c r="EU18" s="239"/>
      <c r="EV18" s="239"/>
      <c r="EW18" s="239"/>
      <c r="EX18" s="239"/>
      <c r="EY18" s="239"/>
      <c r="EZ18" s="240"/>
    </row>
    <row r="19" spans="1:157" ht="22.5" customHeight="1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3"/>
      <c r="AB19" s="241"/>
      <c r="AC19" s="242"/>
      <c r="AD19" s="242"/>
      <c r="AE19" s="242"/>
      <c r="AF19" s="242"/>
      <c r="AG19" s="243"/>
      <c r="AH19" s="241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3"/>
      <c r="BC19" s="241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3"/>
      <c r="BY19" s="234" t="s">
        <v>296</v>
      </c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 t="s">
        <v>297</v>
      </c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5"/>
      <c r="DE19" s="234" t="s">
        <v>298</v>
      </c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5"/>
      <c r="DU19" s="234" t="s">
        <v>299</v>
      </c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5"/>
      <c r="EK19" s="241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3"/>
    </row>
    <row r="20" spans="1:157" s="6" customFormat="1" ht="12" customHeight="1" thickBot="1">
      <c r="A20" s="290">
        <v>1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36">
        <v>2</v>
      </c>
      <c r="AC20" s="236"/>
      <c r="AD20" s="236"/>
      <c r="AE20" s="236"/>
      <c r="AF20" s="236"/>
      <c r="AG20" s="236"/>
      <c r="AH20" s="236">
        <v>3</v>
      </c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>
        <v>4</v>
      </c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>
        <v>5</v>
      </c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>
        <v>6</v>
      </c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7"/>
      <c r="DE20" s="236">
        <v>7</v>
      </c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7"/>
      <c r="DU20" s="236">
        <v>8</v>
      </c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7"/>
      <c r="EK20" s="236">
        <v>9</v>
      </c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7"/>
      <c r="FA20" s="117"/>
    </row>
    <row r="21" spans="1:157" ht="14.25" customHeight="1">
      <c r="A21" s="303" t="s">
        <v>232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4"/>
      <c r="AB21" s="305" t="s">
        <v>218</v>
      </c>
      <c r="AC21" s="306"/>
      <c r="AD21" s="306"/>
      <c r="AE21" s="306"/>
      <c r="AF21" s="306"/>
      <c r="AG21" s="306"/>
      <c r="AH21" s="306" t="s">
        <v>219</v>
      </c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306"/>
      <c r="AX21" s="306"/>
      <c r="AY21" s="306"/>
      <c r="AZ21" s="306"/>
      <c r="BA21" s="306"/>
      <c r="BB21" s="306"/>
      <c r="BC21" s="247">
        <f>BC22+BC29+BC61+BC65+BC95</f>
        <v>23327200</v>
      </c>
      <c r="BD21" s="247"/>
      <c r="BE21" s="247"/>
      <c r="BF21" s="247"/>
      <c r="BG21" s="247"/>
      <c r="BH21" s="247"/>
      <c r="BI21" s="247"/>
      <c r="BJ21" s="247"/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>
        <f>BY22+BY29+BY61+BY95+BY65</f>
        <v>23773960.669999998</v>
      </c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>
        <f>AM21-BI21</f>
        <v>0</v>
      </c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8"/>
      <c r="DE21" s="247">
        <f>AM21-BI21</f>
        <v>0</v>
      </c>
      <c r="DF21" s="247"/>
      <c r="DG21" s="247"/>
      <c r="DH21" s="247"/>
      <c r="DI21" s="247"/>
      <c r="DJ21" s="247"/>
      <c r="DK21" s="247"/>
      <c r="DL21" s="247"/>
      <c r="DM21" s="247"/>
      <c r="DN21" s="247"/>
      <c r="DO21" s="247"/>
      <c r="DP21" s="247"/>
      <c r="DQ21" s="247"/>
      <c r="DR21" s="247"/>
      <c r="DS21" s="247"/>
      <c r="DT21" s="248"/>
      <c r="DU21" s="247">
        <f>AM21-BI21</f>
        <v>0</v>
      </c>
      <c r="DV21" s="247"/>
      <c r="DW21" s="247"/>
      <c r="DX21" s="247"/>
      <c r="DY21" s="247"/>
      <c r="DZ21" s="247"/>
      <c r="EA21" s="247"/>
      <c r="EB21" s="247"/>
      <c r="EC21" s="247"/>
      <c r="ED21" s="247"/>
      <c r="EE21" s="247"/>
      <c r="EF21" s="247"/>
      <c r="EG21" s="247"/>
      <c r="EH21" s="247"/>
      <c r="EI21" s="247"/>
      <c r="EJ21" s="248"/>
      <c r="EK21" s="247">
        <f>BC21-BY21</f>
        <v>-446760.66999999806</v>
      </c>
      <c r="EL21" s="247"/>
      <c r="EM21" s="247"/>
      <c r="EN21" s="247"/>
      <c r="EO21" s="247"/>
      <c r="EP21" s="247"/>
      <c r="EQ21" s="247"/>
      <c r="ER21" s="247"/>
      <c r="ES21" s="247"/>
      <c r="ET21" s="247"/>
      <c r="EU21" s="247"/>
      <c r="EV21" s="247"/>
      <c r="EW21" s="247"/>
      <c r="EX21" s="247"/>
      <c r="EY21" s="247"/>
      <c r="EZ21" s="248"/>
      <c r="FA21" s="118"/>
    </row>
    <row r="22" spans="1:157" s="79" customFormat="1" ht="13.5" customHeight="1">
      <c r="A22" s="264" t="s">
        <v>7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5"/>
      <c r="AB22" s="214"/>
      <c r="AC22" s="215"/>
      <c r="AD22" s="215"/>
      <c r="AE22" s="215"/>
      <c r="AF22" s="215"/>
      <c r="AG22" s="215"/>
      <c r="AH22" s="215" t="s">
        <v>52</v>
      </c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6">
        <f>BC23</f>
        <v>2803800</v>
      </c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>
        <f>BY23</f>
        <v>3172765.84</v>
      </c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7">
        <f t="shared" ref="CO22:CO31" si="0">AM22-BI22</f>
        <v>0</v>
      </c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7">
        <f t="shared" ref="DE22:DE31" si="1">AM22-BI22</f>
        <v>0</v>
      </c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7">
        <f t="shared" ref="DU22:DU31" si="2">AM22-BI22</f>
        <v>0</v>
      </c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7">
        <f t="shared" ref="EK22:EK30" si="3">BC22-BY22</f>
        <v>-368965.83999999985</v>
      </c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119"/>
    </row>
    <row r="23" spans="1:157" ht="26.25" customHeight="1">
      <c r="A23" s="264" t="s">
        <v>41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5"/>
      <c r="AB23" s="266"/>
      <c r="AC23" s="267"/>
      <c r="AD23" s="267"/>
      <c r="AE23" s="267"/>
      <c r="AF23" s="267"/>
      <c r="AG23" s="268"/>
      <c r="AH23" s="269" t="s">
        <v>47</v>
      </c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8"/>
      <c r="BC23" s="217">
        <f>SUM(BC24)</f>
        <v>2803800</v>
      </c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70"/>
      <c r="BY23" s="217">
        <f>SUM(BY24)</f>
        <v>3172765.84</v>
      </c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70"/>
      <c r="CO23" s="217">
        <f t="shared" si="0"/>
        <v>0</v>
      </c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7">
        <f t="shared" si="1"/>
        <v>0</v>
      </c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7">
        <f t="shared" si="2"/>
        <v>0</v>
      </c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7">
        <f t="shared" si="3"/>
        <v>-368965.83999999985</v>
      </c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118"/>
    </row>
    <row r="24" spans="1:157" ht="21.75" customHeight="1">
      <c r="A24" s="271" t="s">
        <v>42</v>
      </c>
      <c r="B24" s="271"/>
      <c r="C24" s="271"/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  <c r="AA24" s="272"/>
      <c r="AB24" s="292"/>
      <c r="AC24" s="293"/>
      <c r="AD24" s="293"/>
      <c r="AE24" s="293"/>
      <c r="AF24" s="293"/>
      <c r="AG24" s="294"/>
      <c r="AH24" s="295" t="s">
        <v>48</v>
      </c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4"/>
      <c r="BC24" s="205">
        <f>SUM(BC25:BX28)</f>
        <v>2803800</v>
      </c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96"/>
      <c r="BY24" s="205">
        <f>SUM(BY25:CN28)</f>
        <v>3172765.84</v>
      </c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96"/>
      <c r="CO24" s="205">
        <f t="shared" si="0"/>
        <v>0</v>
      </c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5">
        <f t="shared" si="1"/>
        <v>0</v>
      </c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5">
        <f t="shared" si="2"/>
        <v>0</v>
      </c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5">
        <f t="shared" si="3"/>
        <v>-368965.83999999985</v>
      </c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118"/>
    </row>
    <row r="25" spans="1:157" ht="45.75" customHeight="1">
      <c r="A25" s="198" t="s">
        <v>43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9"/>
      <c r="AB25" s="219"/>
      <c r="AC25" s="220"/>
      <c r="AD25" s="220"/>
      <c r="AE25" s="220"/>
      <c r="AF25" s="220"/>
      <c r="AG25" s="221"/>
      <c r="AH25" s="222" t="s">
        <v>49</v>
      </c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1"/>
      <c r="BC25" s="203">
        <v>977400</v>
      </c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23"/>
      <c r="BY25" s="203">
        <v>1084638.72</v>
      </c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23"/>
      <c r="CO25" s="203">
        <f t="shared" si="0"/>
        <v>0</v>
      </c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3">
        <f t="shared" si="1"/>
        <v>0</v>
      </c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3">
        <f t="shared" si="2"/>
        <v>0</v>
      </c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3">
        <f t="shared" si="3"/>
        <v>-107238.71999999997</v>
      </c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118"/>
    </row>
    <row r="26" spans="1:157" ht="53.25" customHeight="1">
      <c r="A26" s="198" t="s">
        <v>44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9"/>
      <c r="AB26" s="292"/>
      <c r="AC26" s="293"/>
      <c r="AD26" s="293"/>
      <c r="AE26" s="293"/>
      <c r="AF26" s="293"/>
      <c r="AG26" s="294"/>
      <c r="AH26" s="222" t="s">
        <v>50</v>
      </c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1"/>
      <c r="BC26" s="203">
        <v>19700</v>
      </c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23"/>
      <c r="BY26" s="203">
        <v>16556.150000000001</v>
      </c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23"/>
      <c r="CO26" s="203">
        <f t="shared" si="0"/>
        <v>0</v>
      </c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3">
        <f t="shared" si="1"/>
        <v>0</v>
      </c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3">
        <f t="shared" si="2"/>
        <v>0</v>
      </c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3">
        <f t="shared" si="3"/>
        <v>3143.8499999999985</v>
      </c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118"/>
    </row>
    <row r="27" spans="1:157" ht="42.75" customHeight="1">
      <c r="A27" s="198" t="s">
        <v>45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9"/>
      <c r="AB27" s="219"/>
      <c r="AC27" s="220"/>
      <c r="AD27" s="220"/>
      <c r="AE27" s="220"/>
      <c r="AF27" s="220"/>
      <c r="AG27" s="221"/>
      <c r="AH27" s="222" t="s">
        <v>326</v>
      </c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1"/>
      <c r="BC27" s="203">
        <v>1806700</v>
      </c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23"/>
      <c r="BY27" s="203">
        <v>2232219.88</v>
      </c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23"/>
      <c r="CO27" s="203">
        <f t="shared" si="0"/>
        <v>0</v>
      </c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3">
        <f t="shared" si="1"/>
        <v>0</v>
      </c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3">
        <f t="shared" si="2"/>
        <v>0</v>
      </c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3">
        <f t="shared" si="3"/>
        <v>-425519.87999999989</v>
      </c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118"/>
    </row>
    <row r="28" spans="1:157" ht="44.25" customHeight="1">
      <c r="A28" s="198" t="s">
        <v>36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9"/>
      <c r="AB28" s="219"/>
      <c r="AC28" s="220"/>
      <c r="AD28" s="220"/>
      <c r="AE28" s="220"/>
      <c r="AF28" s="220"/>
      <c r="AG28" s="221"/>
      <c r="AH28" s="222" t="s">
        <v>51</v>
      </c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1"/>
      <c r="BC28" s="203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23"/>
      <c r="BY28" s="203">
        <v>-160648.91</v>
      </c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23"/>
      <c r="CO28" s="203">
        <f t="shared" si="0"/>
        <v>0</v>
      </c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3">
        <f t="shared" si="1"/>
        <v>0</v>
      </c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3">
        <f t="shared" si="2"/>
        <v>0</v>
      </c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3">
        <f t="shared" si="3"/>
        <v>160648.91</v>
      </c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118"/>
    </row>
    <row r="29" spans="1:157" s="30" customFormat="1" ht="13.5" customHeight="1">
      <c r="A29" s="271" t="s">
        <v>7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2"/>
      <c r="AB29" s="280"/>
      <c r="AC29" s="274"/>
      <c r="AD29" s="274"/>
      <c r="AE29" s="274"/>
      <c r="AF29" s="274"/>
      <c r="AG29" s="274"/>
      <c r="AH29" s="274" t="s">
        <v>6</v>
      </c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3">
        <v>5769800</v>
      </c>
      <c r="BD29" s="273"/>
      <c r="BE29" s="273"/>
      <c r="BF29" s="273"/>
      <c r="BG29" s="273"/>
      <c r="BH29" s="273"/>
      <c r="BI29" s="273"/>
      <c r="BJ29" s="273"/>
      <c r="BK29" s="273"/>
      <c r="BL29" s="273"/>
      <c r="BM29" s="273"/>
      <c r="BN29" s="273"/>
      <c r="BO29" s="273"/>
      <c r="BP29" s="273"/>
      <c r="BQ29" s="273"/>
      <c r="BR29" s="273"/>
      <c r="BS29" s="273"/>
      <c r="BT29" s="273"/>
      <c r="BU29" s="273"/>
      <c r="BV29" s="273"/>
      <c r="BW29" s="273"/>
      <c r="BX29" s="273"/>
      <c r="BY29" s="273">
        <v>5596554.2699999996</v>
      </c>
      <c r="BZ29" s="273"/>
      <c r="CA29" s="273"/>
      <c r="CB29" s="273"/>
      <c r="CC29" s="273"/>
      <c r="CD29" s="273"/>
      <c r="CE29" s="273"/>
      <c r="CF29" s="273"/>
      <c r="CG29" s="273"/>
      <c r="CH29" s="273"/>
      <c r="CI29" s="273"/>
      <c r="CJ29" s="273"/>
      <c r="CK29" s="273"/>
      <c r="CL29" s="273"/>
      <c r="CM29" s="273"/>
      <c r="CN29" s="273"/>
      <c r="CO29" s="205">
        <f t="shared" si="0"/>
        <v>0</v>
      </c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5">
        <f t="shared" si="1"/>
        <v>0</v>
      </c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5">
        <f t="shared" si="2"/>
        <v>0</v>
      </c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5">
        <f t="shared" si="3"/>
        <v>173245.73000000045</v>
      </c>
      <c r="EL29" s="206"/>
      <c r="EM29" s="206"/>
      <c r="EN29" s="206"/>
      <c r="EO29" s="206"/>
      <c r="EP29" s="206"/>
      <c r="EQ29" s="206"/>
      <c r="ER29" s="206"/>
      <c r="ES29" s="206"/>
      <c r="ET29" s="206"/>
      <c r="EU29" s="206"/>
      <c r="EV29" s="206"/>
      <c r="EW29" s="206"/>
      <c r="EX29" s="206"/>
      <c r="EY29" s="206"/>
      <c r="EZ29" s="206"/>
      <c r="FA29" s="120"/>
    </row>
    <row r="30" spans="1:157" s="30" customFormat="1" ht="13.5" customHeight="1">
      <c r="A30" s="264" t="s">
        <v>8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5"/>
      <c r="AB30" s="214"/>
      <c r="AC30" s="215"/>
      <c r="AD30" s="215"/>
      <c r="AE30" s="215"/>
      <c r="AF30" s="215"/>
      <c r="AG30" s="215"/>
      <c r="AH30" s="215" t="s">
        <v>9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6">
        <f>BC31</f>
        <v>1213100</v>
      </c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>
        <v>1789302.59</v>
      </c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7">
        <f t="shared" si="0"/>
        <v>0</v>
      </c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/>
      <c r="DA30" s="218"/>
      <c r="DB30" s="218"/>
      <c r="DC30" s="218"/>
      <c r="DD30" s="218"/>
      <c r="DE30" s="217">
        <f t="shared" si="1"/>
        <v>0</v>
      </c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7">
        <f t="shared" si="2"/>
        <v>0</v>
      </c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7">
        <f t="shared" si="3"/>
        <v>-576202.59000000008</v>
      </c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120"/>
    </row>
    <row r="31" spans="1:157" s="30" customFormat="1" ht="15" customHeight="1">
      <c r="A31" s="264" t="s">
        <v>10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5"/>
      <c r="AB31" s="214"/>
      <c r="AC31" s="215"/>
      <c r="AD31" s="215"/>
      <c r="AE31" s="215"/>
      <c r="AF31" s="215"/>
      <c r="AG31" s="215"/>
      <c r="AH31" s="215" t="s">
        <v>11</v>
      </c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6">
        <v>1213100</v>
      </c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>
        <v>1789302.59</v>
      </c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7">
        <f t="shared" si="0"/>
        <v>0</v>
      </c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/>
      <c r="DA31" s="218"/>
      <c r="DB31" s="218"/>
      <c r="DC31" s="218"/>
      <c r="DD31" s="218"/>
      <c r="DE31" s="217">
        <f t="shared" si="1"/>
        <v>0</v>
      </c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7">
        <f t="shared" si="2"/>
        <v>0</v>
      </c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7">
        <f t="shared" ref="EK31:EK44" si="4">BC31-BY31</f>
        <v>-576202.59000000008</v>
      </c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120"/>
    </row>
    <row r="32" spans="1:157" s="30" customFormat="1" ht="42" customHeight="1">
      <c r="A32" s="198" t="s">
        <v>0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9"/>
      <c r="AB32" s="219"/>
      <c r="AC32" s="220"/>
      <c r="AD32" s="220"/>
      <c r="AE32" s="220"/>
      <c r="AF32" s="220"/>
      <c r="AG32" s="221"/>
      <c r="AH32" s="222" t="s">
        <v>175</v>
      </c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1"/>
      <c r="BC32" s="203">
        <v>1213100</v>
      </c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23"/>
      <c r="BY32" s="203">
        <v>1783591.57</v>
      </c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23"/>
      <c r="CO32" s="203">
        <f>AM32-BI32</f>
        <v>0</v>
      </c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3">
        <f>AM32-BI32</f>
        <v>0</v>
      </c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3">
        <f>AM32-BI32</f>
        <v>0</v>
      </c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3">
        <f>BC32-BY32</f>
        <v>-570491.57000000007</v>
      </c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120"/>
    </row>
    <row r="33" spans="1:157" s="30" customFormat="1" ht="42" customHeight="1">
      <c r="A33" s="198" t="s">
        <v>0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9"/>
      <c r="AB33" s="219"/>
      <c r="AC33" s="220"/>
      <c r="AD33" s="220"/>
      <c r="AE33" s="220"/>
      <c r="AF33" s="220"/>
      <c r="AG33" s="221"/>
      <c r="AH33" s="222" t="s">
        <v>175</v>
      </c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1"/>
      <c r="BC33" s="203">
        <v>1213100</v>
      </c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23"/>
      <c r="BY33" s="203">
        <v>1789302.59</v>
      </c>
      <c r="BZ33" s="204"/>
      <c r="CA33" s="204"/>
      <c r="CB33" s="204"/>
      <c r="CC33" s="204"/>
      <c r="CD33" s="204"/>
      <c r="CE33" s="204"/>
      <c r="CF33" s="204"/>
      <c r="CG33" s="204"/>
      <c r="CH33" s="204"/>
      <c r="CI33" s="204"/>
      <c r="CJ33" s="204"/>
      <c r="CK33" s="204"/>
      <c r="CL33" s="204"/>
      <c r="CM33" s="204"/>
      <c r="CN33" s="223"/>
      <c r="CO33" s="203">
        <f>AM33-BI33</f>
        <v>0</v>
      </c>
      <c r="CP33" s="204"/>
      <c r="CQ33" s="204"/>
      <c r="CR33" s="204"/>
      <c r="CS33" s="204"/>
      <c r="CT33" s="204"/>
      <c r="CU33" s="204"/>
      <c r="CV33" s="204"/>
      <c r="CW33" s="204"/>
      <c r="CX33" s="204"/>
      <c r="CY33" s="204"/>
      <c r="CZ33" s="204"/>
      <c r="DA33" s="204"/>
      <c r="DB33" s="204"/>
      <c r="DC33" s="204"/>
      <c r="DD33" s="204"/>
      <c r="DE33" s="203">
        <f>AM33-BI33</f>
        <v>0</v>
      </c>
      <c r="DF33" s="204"/>
      <c r="DG33" s="204"/>
      <c r="DH33" s="204"/>
      <c r="DI33" s="204"/>
      <c r="DJ33" s="204"/>
      <c r="DK33" s="204"/>
      <c r="DL33" s="204"/>
      <c r="DM33" s="204"/>
      <c r="DN33" s="204"/>
      <c r="DO33" s="204"/>
      <c r="DP33" s="204"/>
      <c r="DQ33" s="204"/>
      <c r="DR33" s="204"/>
      <c r="DS33" s="204"/>
      <c r="DT33" s="204"/>
      <c r="DU33" s="203">
        <f>AM33-BI33</f>
        <v>0</v>
      </c>
      <c r="DV33" s="204"/>
      <c r="DW33" s="204"/>
      <c r="DX33" s="204"/>
      <c r="DY33" s="204"/>
      <c r="DZ33" s="204"/>
      <c r="EA33" s="204"/>
      <c r="EB33" s="204"/>
      <c r="EC33" s="204"/>
      <c r="ED33" s="204"/>
      <c r="EE33" s="204"/>
      <c r="EF33" s="204"/>
      <c r="EG33" s="204"/>
      <c r="EH33" s="204"/>
      <c r="EI33" s="204"/>
      <c r="EJ33" s="204"/>
      <c r="EK33" s="203">
        <f>BC33-BY33</f>
        <v>-576202.59000000008</v>
      </c>
      <c r="EL33" s="204"/>
      <c r="EM33" s="204"/>
      <c r="EN33" s="204"/>
      <c r="EO33" s="204"/>
      <c r="EP33" s="204"/>
      <c r="EQ33" s="204"/>
      <c r="ER33" s="204"/>
      <c r="ES33" s="204"/>
      <c r="ET33" s="204"/>
      <c r="EU33" s="204"/>
      <c r="EV33" s="204"/>
      <c r="EW33" s="204"/>
      <c r="EX33" s="204"/>
      <c r="EY33" s="204"/>
      <c r="EZ33" s="204"/>
      <c r="FA33" s="120"/>
    </row>
    <row r="34" spans="1:157" s="30" customFormat="1" ht="44.25" customHeight="1">
      <c r="A34" s="198" t="s">
        <v>0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9"/>
      <c r="AB34" s="219"/>
      <c r="AC34" s="220"/>
      <c r="AD34" s="220"/>
      <c r="AE34" s="220"/>
      <c r="AF34" s="220"/>
      <c r="AG34" s="221"/>
      <c r="AH34" s="222" t="s">
        <v>73</v>
      </c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1"/>
      <c r="BC34" s="203">
        <v>1213100</v>
      </c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191"/>
      <c r="BW34" s="191"/>
      <c r="BX34" s="192"/>
      <c r="BY34" s="203">
        <v>1780844.12</v>
      </c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23"/>
      <c r="CO34" s="203">
        <f>AM34-BI34</f>
        <v>0</v>
      </c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  <c r="CZ34" s="204"/>
      <c r="DA34" s="204"/>
      <c r="DB34" s="204"/>
      <c r="DC34" s="204"/>
      <c r="DD34" s="204"/>
      <c r="DE34" s="203">
        <f>AM34-BI34</f>
        <v>0</v>
      </c>
      <c r="DF34" s="204"/>
      <c r="DG34" s="204"/>
      <c r="DH34" s="204"/>
      <c r="DI34" s="204"/>
      <c r="DJ34" s="204"/>
      <c r="DK34" s="204"/>
      <c r="DL34" s="204"/>
      <c r="DM34" s="204"/>
      <c r="DN34" s="204"/>
      <c r="DO34" s="204"/>
      <c r="DP34" s="204"/>
      <c r="DQ34" s="204"/>
      <c r="DR34" s="204"/>
      <c r="DS34" s="204"/>
      <c r="DT34" s="204"/>
      <c r="DU34" s="203">
        <f>AM34-BI34</f>
        <v>0</v>
      </c>
      <c r="DV34" s="204"/>
      <c r="DW34" s="204"/>
      <c r="DX34" s="204"/>
      <c r="DY34" s="204"/>
      <c r="DZ34" s="204"/>
      <c r="EA34" s="204"/>
      <c r="EB34" s="204"/>
      <c r="EC34" s="204"/>
      <c r="ED34" s="204"/>
      <c r="EE34" s="204"/>
      <c r="EF34" s="204"/>
      <c r="EG34" s="204"/>
      <c r="EH34" s="204"/>
      <c r="EI34" s="204"/>
      <c r="EJ34" s="204"/>
      <c r="EK34" s="203">
        <f>BC34-BY34</f>
        <v>-567744.12000000011</v>
      </c>
      <c r="EL34" s="204"/>
      <c r="EM34" s="204"/>
      <c r="EN34" s="204"/>
      <c r="EO34" s="204"/>
      <c r="EP34" s="204"/>
      <c r="EQ34" s="204"/>
      <c r="ER34" s="204"/>
      <c r="ES34" s="204"/>
      <c r="ET34" s="204"/>
      <c r="EU34" s="204"/>
      <c r="EV34" s="204"/>
      <c r="EW34" s="204"/>
      <c r="EX34" s="204"/>
      <c r="EY34" s="204"/>
      <c r="EZ34" s="204"/>
      <c r="FA34" s="120"/>
    </row>
    <row r="35" spans="1:157" s="30" customFormat="1" ht="44.25" customHeight="1">
      <c r="A35" s="198" t="s">
        <v>0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9"/>
      <c r="AB35" s="219"/>
      <c r="AC35" s="220"/>
      <c r="AD35" s="220"/>
      <c r="AE35" s="220"/>
      <c r="AF35" s="220"/>
      <c r="AG35" s="221"/>
      <c r="AH35" s="222" t="s">
        <v>328</v>
      </c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1"/>
      <c r="BC35" s="203">
        <v>0</v>
      </c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191"/>
      <c r="BW35" s="191"/>
      <c r="BX35" s="192"/>
      <c r="BY35" s="203">
        <v>2747.45</v>
      </c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23"/>
      <c r="CO35" s="203">
        <f>AM35-BI35</f>
        <v>0</v>
      </c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4"/>
      <c r="DE35" s="203">
        <f>AM35-BI35</f>
        <v>0</v>
      </c>
      <c r="DF35" s="204"/>
      <c r="DG35" s="204"/>
      <c r="DH35" s="204"/>
      <c r="DI35" s="204"/>
      <c r="DJ35" s="204"/>
      <c r="DK35" s="204"/>
      <c r="DL35" s="204"/>
      <c r="DM35" s="204"/>
      <c r="DN35" s="204"/>
      <c r="DO35" s="204"/>
      <c r="DP35" s="204"/>
      <c r="DQ35" s="204"/>
      <c r="DR35" s="204"/>
      <c r="DS35" s="204"/>
      <c r="DT35" s="204"/>
      <c r="DU35" s="203">
        <f>AM35-BI35</f>
        <v>0</v>
      </c>
      <c r="DV35" s="204"/>
      <c r="DW35" s="204"/>
      <c r="DX35" s="204"/>
      <c r="DY35" s="204"/>
      <c r="DZ35" s="204"/>
      <c r="EA35" s="204"/>
      <c r="EB35" s="204"/>
      <c r="EC35" s="204"/>
      <c r="ED35" s="204"/>
      <c r="EE35" s="204"/>
      <c r="EF35" s="204"/>
      <c r="EG35" s="204"/>
      <c r="EH35" s="204"/>
      <c r="EI35" s="204"/>
      <c r="EJ35" s="204"/>
      <c r="EK35" s="203">
        <f>BC35-BY35</f>
        <v>-2747.45</v>
      </c>
      <c r="EL35" s="204"/>
      <c r="EM35" s="204"/>
      <c r="EN35" s="204"/>
      <c r="EO35" s="204"/>
      <c r="EP35" s="204"/>
      <c r="EQ35" s="204"/>
      <c r="ER35" s="204"/>
      <c r="ES35" s="204"/>
      <c r="ET35" s="204"/>
      <c r="EU35" s="204"/>
      <c r="EV35" s="204"/>
      <c r="EW35" s="204"/>
      <c r="EX35" s="204"/>
      <c r="EY35" s="204"/>
      <c r="EZ35" s="204"/>
      <c r="FA35" s="120"/>
    </row>
    <row r="36" spans="1:157" s="2" customFormat="1" ht="77.25" customHeight="1">
      <c r="A36" s="198" t="s">
        <v>38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9"/>
      <c r="AB36" s="219"/>
      <c r="AC36" s="220"/>
      <c r="AD36" s="220"/>
      <c r="AE36" s="220"/>
      <c r="AF36" s="220"/>
      <c r="AG36" s="221"/>
      <c r="AH36" s="222" t="s">
        <v>37</v>
      </c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1"/>
      <c r="BC36" s="203">
        <f>SUM(BC37)</f>
        <v>0</v>
      </c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23"/>
      <c r="BY36" s="203">
        <v>5193.72</v>
      </c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23"/>
      <c r="CO36" s="203">
        <f t="shared" ref="CO36" si="5">AM36-BI36</f>
        <v>0</v>
      </c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3">
        <f t="shared" ref="DE36" si="6">AM36-BI36</f>
        <v>0</v>
      </c>
      <c r="DF36" s="204"/>
      <c r="DG36" s="204"/>
      <c r="DH36" s="204"/>
      <c r="DI36" s="204"/>
      <c r="DJ36" s="204"/>
      <c r="DK36" s="204"/>
      <c r="DL36" s="204"/>
      <c r="DM36" s="204"/>
      <c r="DN36" s="204"/>
      <c r="DO36" s="204"/>
      <c r="DP36" s="204"/>
      <c r="DQ36" s="204"/>
      <c r="DR36" s="204"/>
      <c r="DS36" s="204"/>
      <c r="DT36" s="204"/>
      <c r="DU36" s="203">
        <f t="shared" ref="DU36" si="7">AM36-BI36</f>
        <v>0</v>
      </c>
      <c r="DV36" s="204"/>
      <c r="DW36" s="204"/>
      <c r="DX36" s="204"/>
      <c r="DY36" s="204"/>
      <c r="DZ36" s="204"/>
      <c r="EA36" s="204"/>
      <c r="EB36" s="204"/>
      <c r="EC36" s="204"/>
      <c r="ED36" s="204"/>
      <c r="EE36" s="204"/>
      <c r="EF36" s="204"/>
      <c r="EG36" s="204"/>
      <c r="EH36" s="204"/>
      <c r="EI36" s="204"/>
      <c r="EJ36" s="204"/>
      <c r="EK36" s="203">
        <f t="shared" si="4"/>
        <v>-5193.72</v>
      </c>
      <c r="EL36" s="204"/>
      <c r="EM36" s="204"/>
      <c r="EN36" s="204"/>
      <c r="EO36" s="204"/>
      <c r="EP36" s="204"/>
      <c r="EQ36" s="204"/>
      <c r="ER36" s="204"/>
      <c r="ES36" s="204"/>
      <c r="ET36" s="204"/>
      <c r="EU36" s="204"/>
      <c r="EV36" s="204"/>
      <c r="EW36" s="204"/>
      <c r="EX36" s="204"/>
      <c r="EY36" s="204"/>
      <c r="EZ36" s="204"/>
      <c r="FA36" s="121"/>
    </row>
    <row r="37" spans="1:157" s="2" customFormat="1" ht="77.25" customHeight="1">
      <c r="A37" s="198" t="s">
        <v>38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9"/>
      <c r="AB37" s="219"/>
      <c r="AC37" s="220"/>
      <c r="AD37" s="220"/>
      <c r="AE37" s="220"/>
      <c r="AF37" s="220"/>
      <c r="AG37" s="221"/>
      <c r="AH37" s="222" t="s">
        <v>74</v>
      </c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203">
        <v>0</v>
      </c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23"/>
      <c r="BY37" s="203">
        <v>5049</v>
      </c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23"/>
      <c r="CO37" s="203">
        <f t="shared" ref="CO37:CO42" si="8">AM37-BI37</f>
        <v>0</v>
      </c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3">
        <f t="shared" ref="DE37:DE42" si="9">AM37-BI37</f>
        <v>0</v>
      </c>
      <c r="DF37" s="204"/>
      <c r="DG37" s="204"/>
      <c r="DH37" s="204"/>
      <c r="DI37" s="204"/>
      <c r="DJ37" s="204"/>
      <c r="DK37" s="204"/>
      <c r="DL37" s="204"/>
      <c r="DM37" s="204"/>
      <c r="DN37" s="204"/>
      <c r="DO37" s="204"/>
      <c r="DP37" s="204"/>
      <c r="DQ37" s="204"/>
      <c r="DR37" s="204"/>
      <c r="DS37" s="204"/>
      <c r="DT37" s="204"/>
      <c r="DU37" s="203">
        <f t="shared" ref="DU37:DU42" si="10">AM37-BI37</f>
        <v>0</v>
      </c>
      <c r="DV37" s="204"/>
      <c r="DW37" s="204"/>
      <c r="DX37" s="204"/>
      <c r="DY37" s="204"/>
      <c r="DZ37" s="204"/>
      <c r="EA37" s="204"/>
      <c r="EB37" s="204"/>
      <c r="EC37" s="204"/>
      <c r="ED37" s="204"/>
      <c r="EE37" s="204"/>
      <c r="EF37" s="204"/>
      <c r="EG37" s="204"/>
      <c r="EH37" s="204"/>
      <c r="EI37" s="204"/>
      <c r="EJ37" s="204"/>
      <c r="EK37" s="203">
        <f t="shared" ref="EK37:EK42" si="11">BC37-BY37</f>
        <v>-5049</v>
      </c>
      <c r="EL37" s="204"/>
      <c r="EM37" s="204"/>
      <c r="EN37" s="204"/>
      <c r="EO37" s="204"/>
      <c r="EP37" s="204"/>
      <c r="EQ37" s="204"/>
      <c r="ER37" s="204"/>
      <c r="ES37" s="204"/>
      <c r="ET37" s="204"/>
      <c r="EU37" s="204"/>
      <c r="EV37" s="204"/>
      <c r="EW37" s="204"/>
      <c r="EX37" s="204"/>
      <c r="EY37" s="204"/>
      <c r="EZ37" s="204"/>
      <c r="FA37" s="121"/>
    </row>
    <row r="38" spans="1:157" s="90" customFormat="1" ht="75.75" customHeight="1">
      <c r="A38" s="297" t="s">
        <v>273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8"/>
      <c r="AB38" s="219"/>
      <c r="AC38" s="220"/>
      <c r="AD38" s="220"/>
      <c r="AE38" s="220"/>
      <c r="AF38" s="220"/>
      <c r="AG38" s="221"/>
      <c r="AH38" s="222" t="s">
        <v>272</v>
      </c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1"/>
      <c r="BC38" s="203">
        <v>0</v>
      </c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23"/>
      <c r="BY38" s="203">
        <v>144.72</v>
      </c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23"/>
      <c r="CO38" s="203">
        <f t="shared" si="8"/>
        <v>0</v>
      </c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3">
        <f t="shared" si="9"/>
        <v>0</v>
      </c>
      <c r="DF38" s="204"/>
      <c r="DG38" s="204"/>
      <c r="DH38" s="204"/>
      <c r="DI38" s="204"/>
      <c r="DJ38" s="204"/>
      <c r="DK38" s="204"/>
      <c r="DL38" s="204"/>
      <c r="DM38" s="204"/>
      <c r="DN38" s="204"/>
      <c r="DO38" s="204"/>
      <c r="DP38" s="204"/>
      <c r="DQ38" s="204"/>
      <c r="DR38" s="204"/>
      <c r="DS38" s="204"/>
      <c r="DT38" s="204"/>
      <c r="DU38" s="203">
        <f t="shared" si="10"/>
        <v>0</v>
      </c>
      <c r="DV38" s="204"/>
      <c r="DW38" s="204"/>
      <c r="DX38" s="204"/>
      <c r="DY38" s="204"/>
      <c r="DZ38" s="204"/>
      <c r="EA38" s="204"/>
      <c r="EB38" s="204"/>
      <c r="EC38" s="204"/>
      <c r="ED38" s="204"/>
      <c r="EE38" s="204"/>
      <c r="EF38" s="204"/>
      <c r="EG38" s="204"/>
      <c r="EH38" s="204"/>
      <c r="EI38" s="204"/>
      <c r="EJ38" s="204"/>
      <c r="EK38" s="203">
        <f t="shared" si="11"/>
        <v>-144.72</v>
      </c>
      <c r="EL38" s="204"/>
      <c r="EM38" s="204"/>
      <c r="EN38" s="204"/>
      <c r="EO38" s="204"/>
      <c r="EP38" s="204"/>
      <c r="EQ38" s="204"/>
      <c r="ER38" s="204"/>
      <c r="ES38" s="204"/>
      <c r="ET38" s="204"/>
      <c r="EU38" s="204"/>
      <c r="EV38" s="204"/>
      <c r="EW38" s="204"/>
      <c r="EX38" s="204"/>
      <c r="EY38" s="204"/>
      <c r="EZ38" s="204"/>
      <c r="FA38" s="121"/>
    </row>
    <row r="39" spans="1:157" s="2" customFormat="1" ht="33.75" customHeight="1">
      <c r="A39" s="198" t="s">
        <v>39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9"/>
      <c r="AB39" s="219"/>
      <c r="AC39" s="220"/>
      <c r="AD39" s="220"/>
      <c r="AE39" s="220"/>
      <c r="AF39" s="220"/>
      <c r="AG39" s="221"/>
      <c r="AH39" s="222" t="s">
        <v>327</v>
      </c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1"/>
      <c r="BC39" s="203">
        <v>0</v>
      </c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23"/>
      <c r="BY39" s="203">
        <v>517.29999999999995</v>
      </c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23"/>
      <c r="CO39" s="203">
        <f t="shared" si="8"/>
        <v>0</v>
      </c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3">
        <f t="shared" si="9"/>
        <v>0</v>
      </c>
      <c r="DF39" s="204"/>
      <c r="DG39" s="204"/>
      <c r="DH39" s="204"/>
      <c r="DI39" s="204"/>
      <c r="DJ39" s="204"/>
      <c r="DK39" s="204"/>
      <c r="DL39" s="204"/>
      <c r="DM39" s="204"/>
      <c r="DN39" s="204"/>
      <c r="DO39" s="204"/>
      <c r="DP39" s="204"/>
      <c r="DQ39" s="204"/>
      <c r="DR39" s="204"/>
      <c r="DS39" s="204"/>
      <c r="DT39" s="204"/>
      <c r="DU39" s="203">
        <f t="shared" si="10"/>
        <v>0</v>
      </c>
      <c r="DV39" s="204"/>
      <c r="DW39" s="204"/>
      <c r="DX39" s="204"/>
      <c r="DY39" s="204"/>
      <c r="DZ39" s="204"/>
      <c r="EA39" s="204"/>
      <c r="EB39" s="204"/>
      <c r="EC39" s="204"/>
      <c r="ED39" s="204"/>
      <c r="EE39" s="204"/>
      <c r="EF39" s="204"/>
      <c r="EG39" s="204"/>
      <c r="EH39" s="204"/>
      <c r="EI39" s="204"/>
      <c r="EJ39" s="204"/>
      <c r="EK39" s="203">
        <f t="shared" si="11"/>
        <v>-517.29999999999995</v>
      </c>
      <c r="EL39" s="204"/>
      <c r="EM39" s="204"/>
      <c r="EN39" s="204"/>
      <c r="EO39" s="204"/>
      <c r="EP39" s="204"/>
      <c r="EQ39" s="204"/>
      <c r="ER39" s="204"/>
      <c r="ES39" s="204"/>
      <c r="ET39" s="204"/>
      <c r="EU39" s="204"/>
      <c r="EV39" s="204"/>
      <c r="EW39" s="204"/>
      <c r="EX39" s="204"/>
      <c r="EY39" s="204"/>
      <c r="EZ39" s="204"/>
      <c r="FA39" s="121"/>
    </row>
    <row r="40" spans="1:157" s="2" customFormat="1" ht="54" customHeight="1">
      <c r="A40" s="198" t="s">
        <v>40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9"/>
      <c r="AB40" s="219"/>
      <c r="AC40" s="220"/>
      <c r="AD40" s="220"/>
      <c r="AE40" s="220"/>
      <c r="AF40" s="220"/>
      <c r="AG40" s="221"/>
      <c r="AH40" s="222" t="s">
        <v>75</v>
      </c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1"/>
      <c r="BC40" s="203">
        <v>0</v>
      </c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23"/>
      <c r="BY40" s="203">
        <v>274.8</v>
      </c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23"/>
      <c r="CO40" s="203">
        <f t="shared" si="8"/>
        <v>0</v>
      </c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  <c r="CZ40" s="204"/>
      <c r="DA40" s="204"/>
      <c r="DB40" s="204"/>
      <c r="DC40" s="204"/>
      <c r="DD40" s="204"/>
      <c r="DE40" s="203">
        <f t="shared" si="9"/>
        <v>0</v>
      </c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3">
        <f t="shared" si="10"/>
        <v>0</v>
      </c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3">
        <f t="shared" si="11"/>
        <v>-274.8</v>
      </c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121"/>
    </row>
    <row r="41" spans="1:157" s="125" customFormat="1" ht="54" customHeight="1">
      <c r="A41" s="198" t="s">
        <v>40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9"/>
      <c r="AB41" s="219"/>
      <c r="AC41" s="220"/>
      <c r="AD41" s="220"/>
      <c r="AE41" s="220"/>
      <c r="AF41" s="220"/>
      <c r="AG41" s="221"/>
      <c r="AH41" s="222" t="s">
        <v>76</v>
      </c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1"/>
      <c r="BC41" s="203">
        <v>0</v>
      </c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23"/>
      <c r="BY41" s="203">
        <v>42.5</v>
      </c>
      <c r="BZ41" s="204"/>
      <c r="CA41" s="204"/>
      <c r="CB41" s="204"/>
      <c r="CC41" s="204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23"/>
      <c r="CO41" s="203">
        <f t="shared" si="8"/>
        <v>0</v>
      </c>
      <c r="CP41" s="204"/>
      <c r="CQ41" s="204"/>
      <c r="CR41" s="204"/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4"/>
      <c r="DE41" s="203">
        <f t="shared" si="9"/>
        <v>0</v>
      </c>
      <c r="DF41" s="204"/>
      <c r="DG41" s="204"/>
      <c r="DH41" s="204"/>
      <c r="DI41" s="204"/>
      <c r="DJ41" s="204"/>
      <c r="DK41" s="204"/>
      <c r="DL41" s="204"/>
      <c r="DM41" s="204"/>
      <c r="DN41" s="204"/>
      <c r="DO41" s="204"/>
      <c r="DP41" s="204"/>
      <c r="DQ41" s="204"/>
      <c r="DR41" s="204"/>
      <c r="DS41" s="204"/>
      <c r="DT41" s="204"/>
      <c r="DU41" s="203">
        <f t="shared" si="10"/>
        <v>0</v>
      </c>
      <c r="DV41" s="204"/>
      <c r="DW41" s="204"/>
      <c r="DX41" s="204"/>
      <c r="DY41" s="204"/>
      <c r="DZ41" s="204"/>
      <c r="EA41" s="204"/>
      <c r="EB41" s="204"/>
      <c r="EC41" s="204"/>
      <c r="ED41" s="204"/>
      <c r="EE41" s="204"/>
      <c r="EF41" s="204"/>
      <c r="EG41" s="204"/>
      <c r="EH41" s="204"/>
      <c r="EI41" s="204"/>
      <c r="EJ41" s="204"/>
      <c r="EK41" s="203">
        <f t="shared" si="11"/>
        <v>-42.5</v>
      </c>
      <c r="EL41" s="204"/>
      <c r="EM41" s="204"/>
      <c r="EN41" s="204"/>
      <c r="EO41" s="204"/>
      <c r="EP41" s="204"/>
      <c r="EQ41" s="204"/>
      <c r="ER41" s="204"/>
      <c r="ES41" s="204"/>
      <c r="ET41" s="204"/>
      <c r="EU41" s="204"/>
      <c r="EV41" s="204"/>
      <c r="EW41" s="204"/>
      <c r="EX41" s="204"/>
      <c r="EY41" s="204"/>
      <c r="EZ41" s="204"/>
      <c r="FA41" s="121"/>
    </row>
    <row r="42" spans="1:157" s="125" customFormat="1" ht="54" customHeight="1">
      <c r="A42" s="198" t="s">
        <v>40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9"/>
      <c r="AB42" s="219"/>
      <c r="AC42" s="220"/>
      <c r="AD42" s="220"/>
      <c r="AE42" s="220"/>
      <c r="AF42" s="220"/>
      <c r="AG42" s="221"/>
      <c r="AH42" s="222" t="s">
        <v>77</v>
      </c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1"/>
      <c r="BC42" s="203">
        <v>0</v>
      </c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23"/>
      <c r="BY42" s="203">
        <v>200</v>
      </c>
      <c r="BZ42" s="204"/>
      <c r="CA42" s="204"/>
      <c r="CB42" s="204"/>
      <c r="CC42" s="204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23"/>
      <c r="CO42" s="203">
        <f t="shared" si="8"/>
        <v>0</v>
      </c>
      <c r="CP42" s="204"/>
      <c r="CQ42" s="204"/>
      <c r="CR42" s="204"/>
      <c r="CS42" s="204"/>
      <c r="CT42" s="204"/>
      <c r="CU42" s="204"/>
      <c r="CV42" s="204"/>
      <c r="CW42" s="204"/>
      <c r="CX42" s="204"/>
      <c r="CY42" s="204"/>
      <c r="CZ42" s="204"/>
      <c r="DA42" s="204"/>
      <c r="DB42" s="204"/>
      <c r="DC42" s="204"/>
      <c r="DD42" s="204"/>
      <c r="DE42" s="203">
        <f t="shared" si="9"/>
        <v>0</v>
      </c>
      <c r="DF42" s="204"/>
      <c r="DG42" s="204"/>
      <c r="DH42" s="204"/>
      <c r="DI42" s="204"/>
      <c r="DJ42" s="204"/>
      <c r="DK42" s="204"/>
      <c r="DL42" s="204"/>
      <c r="DM42" s="204"/>
      <c r="DN42" s="204"/>
      <c r="DO42" s="204"/>
      <c r="DP42" s="204"/>
      <c r="DQ42" s="204"/>
      <c r="DR42" s="204"/>
      <c r="DS42" s="204"/>
      <c r="DT42" s="204"/>
      <c r="DU42" s="203">
        <f t="shared" si="10"/>
        <v>0</v>
      </c>
      <c r="DV42" s="204"/>
      <c r="DW42" s="204"/>
      <c r="DX42" s="204"/>
      <c r="DY42" s="204"/>
      <c r="DZ42" s="204"/>
      <c r="EA42" s="204"/>
      <c r="EB42" s="204"/>
      <c r="EC42" s="204"/>
      <c r="ED42" s="204"/>
      <c r="EE42" s="204"/>
      <c r="EF42" s="204"/>
      <c r="EG42" s="204"/>
      <c r="EH42" s="204"/>
      <c r="EI42" s="204"/>
      <c r="EJ42" s="204"/>
      <c r="EK42" s="203">
        <f t="shared" si="11"/>
        <v>-200</v>
      </c>
      <c r="EL42" s="204"/>
      <c r="EM42" s="204"/>
      <c r="EN42" s="204"/>
      <c r="EO42" s="204"/>
      <c r="EP42" s="204"/>
      <c r="EQ42" s="204"/>
      <c r="ER42" s="204"/>
      <c r="ES42" s="204"/>
      <c r="ET42" s="204"/>
      <c r="EU42" s="204"/>
      <c r="EV42" s="204"/>
      <c r="EW42" s="204"/>
      <c r="EX42" s="204"/>
      <c r="EY42" s="204"/>
      <c r="EZ42" s="204"/>
      <c r="FA42" s="121"/>
    </row>
    <row r="43" spans="1:157" s="78" customFormat="1" ht="14.25" customHeight="1">
      <c r="A43" s="264" t="s">
        <v>13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265"/>
      <c r="AB43" s="214"/>
      <c r="AC43" s="215"/>
      <c r="AD43" s="215"/>
      <c r="AE43" s="215"/>
      <c r="AF43" s="215"/>
      <c r="AG43" s="215"/>
      <c r="AH43" s="215" t="s">
        <v>12</v>
      </c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6">
        <f>BC44+BC45</f>
        <v>1752000</v>
      </c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>
        <f>BY44+BY45</f>
        <v>2599139.08</v>
      </c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7">
        <f t="shared" ref="CO43:CO44" si="12">AM43-BI43</f>
        <v>0</v>
      </c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7">
        <f t="shared" ref="DE43:DE44" si="13">AM43-BI43</f>
        <v>0</v>
      </c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7">
        <f t="shared" ref="DU43:DU44" si="14">AM43-BI43</f>
        <v>0</v>
      </c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7">
        <f t="shared" si="4"/>
        <v>-847139.08000000007</v>
      </c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122"/>
    </row>
    <row r="44" spans="1:157" s="30" customFormat="1" ht="24" customHeight="1">
      <c r="A44" s="271" t="s">
        <v>14</v>
      </c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2"/>
      <c r="AB44" s="280"/>
      <c r="AC44" s="274"/>
      <c r="AD44" s="274"/>
      <c r="AE44" s="274"/>
      <c r="AF44" s="274"/>
      <c r="AG44" s="274"/>
      <c r="AH44" s="274" t="s">
        <v>329</v>
      </c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3">
        <f>BC45</f>
        <v>876000</v>
      </c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>
        <f>BY45</f>
        <v>1299569.54</v>
      </c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273"/>
      <c r="CO44" s="205">
        <f t="shared" si="12"/>
        <v>0</v>
      </c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5">
        <f t="shared" si="13"/>
        <v>0</v>
      </c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5">
        <f t="shared" si="14"/>
        <v>0</v>
      </c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5">
        <f t="shared" si="4"/>
        <v>-423569.54000000004</v>
      </c>
      <c r="EL44" s="206"/>
      <c r="EM44" s="206"/>
      <c r="EN44" s="206"/>
      <c r="EO44" s="206"/>
      <c r="EP44" s="206"/>
      <c r="EQ44" s="206"/>
      <c r="ER44" s="206"/>
      <c r="ES44" s="206"/>
      <c r="ET44" s="206"/>
      <c r="EU44" s="206"/>
      <c r="EV44" s="206"/>
      <c r="EW44" s="206"/>
      <c r="EX44" s="206"/>
      <c r="EY44" s="206"/>
      <c r="EZ44" s="206"/>
      <c r="FA44" s="120"/>
    </row>
    <row r="45" spans="1:157" s="2" customFormat="1" ht="12" customHeight="1">
      <c r="A45" s="271" t="s">
        <v>243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2"/>
      <c r="AB45" s="280"/>
      <c r="AC45" s="274"/>
      <c r="AD45" s="274"/>
      <c r="AE45" s="274"/>
      <c r="AF45" s="274"/>
      <c r="AG45" s="274"/>
      <c r="AH45" s="274" t="s">
        <v>15</v>
      </c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3">
        <v>876000</v>
      </c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3"/>
      <c r="BS45" s="273"/>
      <c r="BT45" s="273"/>
      <c r="BU45" s="273"/>
      <c r="BV45" s="273"/>
      <c r="BW45" s="273"/>
      <c r="BX45" s="273"/>
      <c r="BY45" s="273">
        <v>1299569.54</v>
      </c>
      <c r="BZ45" s="273"/>
      <c r="CA45" s="273"/>
      <c r="CB45" s="273"/>
      <c r="CC45" s="273"/>
      <c r="CD45" s="273"/>
      <c r="CE45" s="273"/>
      <c r="CF45" s="273"/>
      <c r="CG45" s="273"/>
      <c r="CH45" s="273"/>
      <c r="CI45" s="273"/>
      <c r="CJ45" s="273"/>
      <c r="CK45" s="273"/>
      <c r="CL45" s="273"/>
      <c r="CM45" s="273"/>
      <c r="CN45" s="273"/>
      <c r="CO45" s="205">
        <f t="shared" ref="CO45" si="15">AM45-BI45</f>
        <v>0</v>
      </c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5">
        <f t="shared" ref="DE45" si="16">AM45-BI45</f>
        <v>0</v>
      </c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5">
        <f t="shared" ref="DU45" si="17">AM45-BI45</f>
        <v>0</v>
      </c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5">
        <f t="shared" ref="EK45:EK109" si="18">BC45-BY45</f>
        <v>-423569.54000000004</v>
      </c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121"/>
    </row>
    <row r="46" spans="1:157" s="2" customFormat="1" ht="12" customHeight="1">
      <c r="A46" s="198" t="s">
        <v>243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9"/>
      <c r="AB46" s="200"/>
      <c r="AC46" s="201"/>
      <c r="AD46" s="201"/>
      <c r="AE46" s="201"/>
      <c r="AF46" s="201"/>
      <c r="AG46" s="201"/>
      <c r="AH46" s="201" t="s">
        <v>72</v>
      </c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2">
        <v>876000</v>
      </c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>
        <v>1300160.1000000001</v>
      </c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3">
        <f>AM46-BI46</f>
        <v>0</v>
      </c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4"/>
      <c r="DE46" s="203">
        <f>AM46-BI46</f>
        <v>0</v>
      </c>
      <c r="DF46" s="204"/>
      <c r="DG46" s="204"/>
      <c r="DH46" s="204"/>
      <c r="DI46" s="204"/>
      <c r="DJ46" s="204"/>
      <c r="DK46" s="204"/>
      <c r="DL46" s="204"/>
      <c r="DM46" s="204"/>
      <c r="DN46" s="204"/>
      <c r="DO46" s="204"/>
      <c r="DP46" s="204"/>
      <c r="DQ46" s="204"/>
      <c r="DR46" s="204"/>
      <c r="DS46" s="204"/>
      <c r="DT46" s="204"/>
      <c r="DU46" s="203">
        <f>AM46-BI46</f>
        <v>0</v>
      </c>
      <c r="DV46" s="204"/>
      <c r="DW46" s="204"/>
      <c r="DX46" s="204"/>
      <c r="DY46" s="204"/>
      <c r="DZ46" s="204"/>
      <c r="EA46" s="204"/>
      <c r="EB46" s="204"/>
      <c r="EC46" s="204"/>
      <c r="ED46" s="204"/>
      <c r="EE46" s="204"/>
      <c r="EF46" s="204"/>
      <c r="EG46" s="204"/>
      <c r="EH46" s="204"/>
      <c r="EI46" s="204"/>
      <c r="EJ46" s="204"/>
      <c r="EK46" s="203">
        <f>BC46-BY46</f>
        <v>-424160.10000000009</v>
      </c>
      <c r="EL46" s="204"/>
      <c r="EM46" s="204"/>
      <c r="EN46" s="204"/>
      <c r="EO46" s="204"/>
      <c r="EP46" s="204"/>
      <c r="EQ46" s="204"/>
      <c r="ER46" s="204"/>
      <c r="ES46" s="204"/>
      <c r="ET46" s="204"/>
      <c r="EU46" s="204"/>
      <c r="EV46" s="204"/>
      <c r="EW46" s="204"/>
      <c r="EX46" s="204"/>
      <c r="EY46" s="204"/>
      <c r="EZ46" s="204"/>
      <c r="FA46" s="121"/>
    </row>
    <row r="47" spans="1:157" s="125" customFormat="1" ht="33" customHeight="1">
      <c r="A47" s="198" t="s">
        <v>330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9"/>
      <c r="AB47" s="219"/>
      <c r="AC47" s="220"/>
      <c r="AD47" s="220"/>
      <c r="AE47" s="220"/>
      <c r="AF47" s="220"/>
      <c r="AG47" s="221"/>
      <c r="AH47" s="222" t="s">
        <v>176</v>
      </c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1"/>
      <c r="BC47" s="203">
        <v>876000</v>
      </c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23"/>
      <c r="BY47" s="203">
        <v>1294001.1000000001</v>
      </c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23"/>
      <c r="CO47" s="203">
        <f t="shared" ref="CO47:CO50" si="19">AM47-BI47</f>
        <v>0</v>
      </c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4"/>
      <c r="DE47" s="203">
        <f t="shared" ref="DE47:DE50" si="20">AM47-BI47</f>
        <v>0</v>
      </c>
      <c r="DF47" s="204"/>
      <c r="DG47" s="204"/>
      <c r="DH47" s="204"/>
      <c r="DI47" s="204"/>
      <c r="DJ47" s="204"/>
      <c r="DK47" s="204"/>
      <c r="DL47" s="204"/>
      <c r="DM47" s="204"/>
      <c r="DN47" s="204"/>
      <c r="DO47" s="204"/>
      <c r="DP47" s="204"/>
      <c r="DQ47" s="204"/>
      <c r="DR47" s="204"/>
      <c r="DS47" s="204"/>
      <c r="DT47" s="204"/>
      <c r="DU47" s="203">
        <f t="shared" ref="DU47:DU50" si="21">AM47-BI47</f>
        <v>0</v>
      </c>
      <c r="DV47" s="204"/>
      <c r="DW47" s="204"/>
      <c r="DX47" s="204"/>
      <c r="DY47" s="204"/>
      <c r="DZ47" s="204"/>
      <c r="EA47" s="204"/>
      <c r="EB47" s="204"/>
      <c r="EC47" s="204"/>
      <c r="ED47" s="204"/>
      <c r="EE47" s="204"/>
      <c r="EF47" s="204"/>
      <c r="EG47" s="204"/>
      <c r="EH47" s="204"/>
      <c r="EI47" s="204"/>
      <c r="EJ47" s="204"/>
      <c r="EK47" s="203">
        <f t="shared" ref="EK47:EK50" si="22">BC47-BY47</f>
        <v>-418001.10000000009</v>
      </c>
      <c r="EL47" s="204"/>
      <c r="EM47" s="204"/>
      <c r="EN47" s="204"/>
      <c r="EO47" s="204"/>
      <c r="EP47" s="204"/>
      <c r="EQ47" s="204"/>
      <c r="ER47" s="204"/>
      <c r="ES47" s="204"/>
      <c r="ET47" s="204"/>
      <c r="EU47" s="204"/>
      <c r="EV47" s="204"/>
      <c r="EW47" s="204"/>
      <c r="EX47" s="204"/>
      <c r="EY47" s="204"/>
      <c r="EZ47" s="204"/>
      <c r="FA47" s="121"/>
    </row>
    <row r="48" spans="1:157" s="125" customFormat="1" ht="13.5" customHeight="1">
      <c r="A48" s="198" t="s">
        <v>331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9"/>
      <c r="AB48" s="219"/>
      <c r="AC48" s="220"/>
      <c r="AD48" s="220"/>
      <c r="AE48" s="220"/>
      <c r="AF48" s="220"/>
      <c r="AG48" s="221"/>
      <c r="AH48" s="222" t="s">
        <v>332</v>
      </c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1"/>
      <c r="BC48" s="203">
        <v>0</v>
      </c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23"/>
      <c r="BY48" s="203">
        <v>6159</v>
      </c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23"/>
      <c r="CO48" s="203">
        <f t="shared" si="19"/>
        <v>0</v>
      </c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4"/>
      <c r="DE48" s="203">
        <f t="shared" si="20"/>
        <v>0</v>
      </c>
      <c r="DF48" s="204"/>
      <c r="DG48" s="204"/>
      <c r="DH48" s="204"/>
      <c r="DI48" s="204"/>
      <c r="DJ48" s="204"/>
      <c r="DK48" s="204"/>
      <c r="DL48" s="204"/>
      <c r="DM48" s="204"/>
      <c r="DN48" s="204"/>
      <c r="DO48" s="204"/>
      <c r="DP48" s="204"/>
      <c r="DQ48" s="204"/>
      <c r="DR48" s="204"/>
      <c r="DS48" s="204"/>
      <c r="DT48" s="204"/>
      <c r="DU48" s="203">
        <f t="shared" si="21"/>
        <v>0</v>
      </c>
      <c r="DV48" s="204"/>
      <c r="DW48" s="204"/>
      <c r="DX48" s="204"/>
      <c r="DY48" s="204"/>
      <c r="DZ48" s="204"/>
      <c r="EA48" s="204"/>
      <c r="EB48" s="204"/>
      <c r="EC48" s="204"/>
      <c r="ED48" s="204"/>
      <c r="EE48" s="204"/>
      <c r="EF48" s="204"/>
      <c r="EG48" s="204"/>
      <c r="EH48" s="204"/>
      <c r="EI48" s="204"/>
      <c r="EJ48" s="204"/>
      <c r="EK48" s="203">
        <f t="shared" si="22"/>
        <v>-6159</v>
      </c>
      <c r="EL48" s="204"/>
      <c r="EM48" s="204"/>
      <c r="EN48" s="204"/>
      <c r="EO48" s="204"/>
      <c r="EP48" s="204"/>
      <c r="EQ48" s="204"/>
      <c r="ER48" s="204"/>
      <c r="ES48" s="204"/>
      <c r="ET48" s="204"/>
      <c r="EU48" s="204"/>
      <c r="EV48" s="204"/>
      <c r="EW48" s="204"/>
      <c r="EX48" s="204"/>
      <c r="EY48" s="204"/>
      <c r="EZ48" s="204"/>
      <c r="FA48" s="121"/>
    </row>
    <row r="49" spans="1:157" s="125" customFormat="1" ht="21.6" customHeight="1">
      <c r="A49" s="198" t="s">
        <v>333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9"/>
      <c r="AB49" s="219"/>
      <c r="AC49" s="220"/>
      <c r="AD49" s="220"/>
      <c r="AE49" s="220"/>
      <c r="AF49" s="220"/>
      <c r="AG49" s="221"/>
      <c r="AH49" s="222" t="s">
        <v>334</v>
      </c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1"/>
      <c r="BC49" s="203">
        <v>0</v>
      </c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23"/>
      <c r="BY49" s="203">
        <v>-590.55999999999995</v>
      </c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23"/>
      <c r="CO49" s="203">
        <f t="shared" si="19"/>
        <v>0</v>
      </c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4"/>
      <c r="DE49" s="203">
        <f t="shared" si="20"/>
        <v>0</v>
      </c>
      <c r="DF49" s="204"/>
      <c r="DG49" s="204"/>
      <c r="DH49" s="204"/>
      <c r="DI49" s="204"/>
      <c r="DJ49" s="204"/>
      <c r="DK49" s="204"/>
      <c r="DL49" s="204"/>
      <c r="DM49" s="204"/>
      <c r="DN49" s="204"/>
      <c r="DO49" s="204"/>
      <c r="DP49" s="204"/>
      <c r="DQ49" s="204"/>
      <c r="DR49" s="204"/>
      <c r="DS49" s="204"/>
      <c r="DT49" s="204"/>
      <c r="DU49" s="203">
        <f t="shared" si="21"/>
        <v>0</v>
      </c>
      <c r="DV49" s="204"/>
      <c r="DW49" s="204"/>
      <c r="DX49" s="204"/>
      <c r="DY49" s="204"/>
      <c r="DZ49" s="204"/>
      <c r="EA49" s="204"/>
      <c r="EB49" s="204"/>
      <c r="EC49" s="204"/>
      <c r="ED49" s="204"/>
      <c r="EE49" s="204"/>
      <c r="EF49" s="204"/>
      <c r="EG49" s="204"/>
      <c r="EH49" s="204"/>
      <c r="EI49" s="204"/>
      <c r="EJ49" s="204"/>
      <c r="EK49" s="203">
        <f t="shared" si="22"/>
        <v>590.55999999999995</v>
      </c>
      <c r="EL49" s="204"/>
      <c r="EM49" s="204"/>
      <c r="EN49" s="204"/>
      <c r="EO49" s="204"/>
      <c r="EP49" s="204"/>
      <c r="EQ49" s="204"/>
      <c r="ER49" s="204"/>
      <c r="ES49" s="204"/>
      <c r="ET49" s="204"/>
      <c r="EU49" s="204"/>
      <c r="EV49" s="204"/>
      <c r="EW49" s="204"/>
      <c r="EX49" s="204"/>
      <c r="EY49" s="204"/>
      <c r="EZ49" s="204"/>
      <c r="FA49" s="121"/>
    </row>
    <row r="50" spans="1:157" s="125" customFormat="1" ht="26.4" customHeight="1">
      <c r="A50" s="198" t="s">
        <v>335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9"/>
      <c r="AB50" s="219"/>
      <c r="AC50" s="220"/>
      <c r="AD50" s="220"/>
      <c r="AE50" s="220"/>
      <c r="AF50" s="220"/>
      <c r="AG50" s="221"/>
      <c r="AH50" s="222" t="s">
        <v>336</v>
      </c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1"/>
      <c r="BC50" s="203">
        <v>0</v>
      </c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23"/>
      <c r="BY50" s="203">
        <v>-590.55999999999995</v>
      </c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23"/>
      <c r="CO50" s="203">
        <f t="shared" si="19"/>
        <v>0</v>
      </c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3">
        <f t="shared" si="20"/>
        <v>0</v>
      </c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3">
        <f t="shared" si="21"/>
        <v>0</v>
      </c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3">
        <f t="shared" si="22"/>
        <v>590.55999999999995</v>
      </c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121"/>
    </row>
    <row r="51" spans="1:157" s="30" customFormat="1" ht="16.5" customHeight="1">
      <c r="A51" s="271" t="s">
        <v>17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2"/>
      <c r="AB51" s="280"/>
      <c r="AC51" s="274"/>
      <c r="AD51" s="274"/>
      <c r="AE51" s="274"/>
      <c r="AF51" s="274"/>
      <c r="AG51" s="274"/>
      <c r="AH51" s="274" t="s">
        <v>16</v>
      </c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4"/>
      <c r="AT51" s="274"/>
      <c r="AU51" s="274"/>
      <c r="AV51" s="274"/>
      <c r="AW51" s="274"/>
      <c r="AX51" s="274"/>
      <c r="AY51" s="274"/>
      <c r="AZ51" s="274"/>
      <c r="BA51" s="274"/>
      <c r="BB51" s="274"/>
      <c r="BC51" s="273">
        <f>BC52+BC56</f>
        <v>3680700</v>
      </c>
      <c r="BD51" s="273"/>
      <c r="BE51" s="273"/>
      <c r="BF51" s="273"/>
      <c r="BG51" s="273"/>
      <c r="BH51" s="273"/>
      <c r="BI51" s="273"/>
      <c r="BJ51" s="273"/>
      <c r="BK51" s="273"/>
      <c r="BL51" s="273"/>
      <c r="BM51" s="273"/>
      <c r="BN51" s="273"/>
      <c r="BO51" s="273"/>
      <c r="BP51" s="273"/>
      <c r="BQ51" s="273"/>
      <c r="BR51" s="273"/>
      <c r="BS51" s="273"/>
      <c r="BT51" s="273"/>
      <c r="BU51" s="273"/>
      <c r="BV51" s="273"/>
      <c r="BW51" s="273"/>
      <c r="BX51" s="273"/>
      <c r="BY51" s="273">
        <f>BY52+BY56</f>
        <v>2507682.14</v>
      </c>
      <c r="BZ51" s="273"/>
      <c r="CA51" s="273"/>
      <c r="CB51" s="273"/>
      <c r="CC51" s="273"/>
      <c r="CD51" s="273"/>
      <c r="CE51" s="273"/>
      <c r="CF51" s="273"/>
      <c r="CG51" s="273"/>
      <c r="CH51" s="273"/>
      <c r="CI51" s="273"/>
      <c r="CJ51" s="273"/>
      <c r="CK51" s="273"/>
      <c r="CL51" s="273"/>
      <c r="CM51" s="273"/>
      <c r="CN51" s="273"/>
      <c r="CO51" s="205">
        <f t="shared" ref="CO51:CO53" si="23">AM51-BI51</f>
        <v>0</v>
      </c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5">
        <f t="shared" ref="DE51:DE53" si="24">AM51-BI51</f>
        <v>0</v>
      </c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5">
        <f t="shared" ref="DU51:DU53" si="25">AM51-BI51</f>
        <v>0</v>
      </c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5">
        <f t="shared" si="18"/>
        <v>1173017.8599999999</v>
      </c>
      <c r="EL51" s="206"/>
      <c r="EM51" s="206"/>
      <c r="EN51" s="206"/>
      <c r="EO51" s="206"/>
      <c r="EP51" s="206"/>
      <c r="EQ51" s="206"/>
      <c r="ER51" s="206"/>
      <c r="ES51" s="206"/>
      <c r="ET51" s="206"/>
      <c r="EU51" s="206"/>
      <c r="EV51" s="206"/>
      <c r="EW51" s="206"/>
      <c r="EX51" s="206"/>
      <c r="EY51" s="206"/>
      <c r="EZ51" s="206"/>
      <c r="FA51" s="120"/>
    </row>
    <row r="52" spans="1:157" s="30" customFormat="1" ht="15" customHeight="1">
      <c r="A52" s="271" t="s">
        <v>19</v>
      </c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2"/>
      <c r="AB52" s="280"/>
      <c r="AC52" s="274"/>
      <c r="AD52" s="274"/>
      <c r="AE52" s="274"/>
      <c r="AF52" s="274"/>
      <c r="AG52" s="274"/>
      <c r="AH52" s="274" t="s">
        <v>18</v>
      </c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274"/>
      <c r="AZ52" s="274"/>
      <c r="BA52" s="274"/>
      <c r="BB52" s="274"/>
      <c r="BC52" s="273">
        <f>BC53</f>
        <v>54200</v>
      </c>
      <c r="BD52" s="273"/>
      <c r="BE52" s="273"/>
      <c r="BF52" s="273"/>
      <c r="BG52" s="273"/>
      <c r="BH52" s="273"/>
      <c r="BI52" s="273"/>
      <c r="BJ52" s="273"/>
      <c r="BK52" s="273"/>
      <c r="BL52" s="273"/>
      <c r="BM52" s="273"/>
      <c r="BN52" s="273"/>
      <c r="BO52" s="273"/>
      <c r="BP52" s="273"/>
      <c r="BQ52" s="273"/>
      <c r="BR52" s="273"/>
      <c r="BS52" s="273"/>
      <c r="BT52" s="273"/>
      <c r="BU52" s="273"/>
      <c r="BV52" s="273"/>
      <c r="BW52" s="273"/>
      <c r="BX52" s="273"/>
      <c r="BY52" s="273">
        <f>BY53</f>
        <v>54808.33</v>
      </c>
      <c r="BZ52" s="273"/>
      <c r="CA52" s="273"/>
      <c r="CB52" s="273"/>
      <c r="CC52" s="273"/>
      <c r="CD52" s="273"/>
      <c r="CE52" s="273"/>
      <c r="CF52" s="273"/>
      <c r="CG52" s="273"/>
      <c r="CH52" s="273"/>
      <c r="CI52" s="273"/>
      <c r="CJ52" s="273"/>
      <c r="CK52" s="273"/>
      <c r="CL52" s="273"/>
      <c r="CM52" s="273"/>
      <c r="CN52" s="273"/>
      <c r="CO52" s="205">
        <f t="shared" si="23"/>
        <v>0</v>
      </c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5">
        <f t="shared" si="24"/>
        <v>0</v>
      </c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5">
        <f t="shared" si="25"/>
        <v>0</v>
      </c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5">
        <f t="shared" si="18"/>
        <v>-608.33000000000175</v>
      </c>
      <c r="EL52" s="206"/>
      <c r="EM52" s="206"/>
      <c r="EN52" s="206"/>
      <c r="EO52" s="206"/>
      <c r="EP52" s="206"/>
      <c r="EQ52" s="206"/>
      <c r="ER52" s="206"/>
      <c r="ES52" s="206"/>
      <c r="ET52" s="206"/>
      <c r="EU52" s="206"/>
      <c r="EV52" s="206"/>
      <c r="EW52" s="206"/>
      <c r="EX52" s="206"/>
      <c r="EY52" s="206"/>
      <c r="EZ52" s="206"/>
      <c r="FA52" s="120"/>
    </row>
    <row r="53" spans="1:157" s="2" customFormat="1" ht="34.5" customHeight="1">
      <c r="A53" s="198" t="s">
        <v>337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9"/>
      <c r="AB53" s="200"/>
      <c r="AC53" s="201"/>
      <c r="AD53" s="201"/>
      <c r="AE53" s="201"/>
      <c r="AF53" s="201"/>
      <c r="AG53" s="201"/>
      <c r="AH53" s="201" t="s">
        <v>107</v>
      </c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2">
        <v>54200</v>
      </c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>
        <v>54808.33</v>
      </c>
      <c r="BZ53" s="202"/>
      <c r="CA53" s="202"/>
      <c r="CB53" s="202"/>
      <c r="CC53" s="202"/>
      <c r="CD53" s="202"/>
      <c r="CE53" s="202"/>
      <c r="CF53" s="202"/>
      <c r="CG53" s="202"/>
      <c r="CH53" s="202"/>
      <c r="CI53" s="202"/>
      <c r="CJ53" s="202"/>
      <c r="CK53" s="202"/>
      <c r="CL53" s="202"/>
      <c r="CM53" s="202"/>
      <c r="CN53" s="202"/>
      <c r="CO53" s="203">
        <f t="shared" si="23"/>
        <v>0</v>
      </c>
      <c r="CP53" s="204"/>
      <c r="CQ53" s="204"/>
      <c r="CR53" s="204"/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4"/>
      <c r="DE53" s="203">
        <f t="shared" si="24"/>
        <v>0</v>
      </c>
      <c r="DF53" s="204"/>
      <c r="DG53" s="204"/>
      <c r="DH53" s="204"/>
      <c r="DI53" s="204"/>
      <c r="DJ53" s="204"/>
      <c r="DK53" s="204"/>
      <c r="DL53" s="204"/>
      <c r="DM53" s="204"/>
      <c r="DN53" s="204"/>
      <c r="DO53" s="204"/>
      <c r="DP53" s="204"/>
      <c r="DQ53" s="204"/>
      <c r="DR53" s="204"/>
      <c r="DS53" s="204"/>
      <c r="DT53" s="204"/>
      <c r="DU53" s="203">
        <f t="shared" si="25"/>
        <v>0</v>
      </c>
      <c r="DV53" s="204"/>
      <c r="DW53" s="204"/>
      <c r="DX53" s="204"/>
      <c r="DY53" s="204"/>
      <c r="DZ53" s="204"/>
      <c r="EA53" s="204"/>
      <c r="EB53" s="204"/>
      <c r="EC53" s="204"/>
      <c r="ED53" s="204"/>
      <c r="EE53" s="204"/>
      <c r="EF53" s="204"/>
      <c r="EG53" s="204"/>
      <c r="EH53" s="204"/>
      <c r="EI53" s="204"/>
      <c r="EJ53" s="204"/>
      <c r="EK53" s="203">
        <f t="shared" si="18"/>
        <v>-608.33000000000175</v>
      </c>
      <c r="EL53" s="204"/>
      <c r="EM53" s="204"/>
      <c r="EN53" s="204"/>
      <c r="EO53" s="204"/>
      <c r="EP53" s="204"/>
      <c r="EQ53" s="204"/>
      <c r="ER53" s="204"/>
      <c r="ES53" s="204"/>
      <c r="ET53" s="204"/>
      <c r="EU53" s="204"/>
      <c r="EV53" s="204"/>
      <c r="EW53" s="204"/>
      <c r="EX53" s="204"/>
      <c r="EY53" s="204"/>
      <c r="EZ53" s="204"/>
      <c r="FA53" s="121"/>
    </row>
    <row r="54" spans="1:157" s="2" customFormat="1" ht="51" customHeight="1">
      <c r="A54" s="198" t="s">
        <v>338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9"/>
      <c r="AB54" s="200"/>
      <c r="AC54" s="201"/>
      <c r="AD54" s="201"/>
      <c r="AE54" s="201"/>
      <c r="AF54" s="201"/>
      <c r="AG54" s="201"/>
      <c r="AH54" s="201" t="s">
        <v>78</v>
      </c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2">
        <v>54200</v>
      </c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>
        <v>54770.97</v>
      </c>
      <c r="BZ54" s="202"/>
      <c r="CA54" s="202"/>
      <c r="CB54" s="202"/>
      <c r="CC54" s="202"/>
      <c r="CD54" s="202"/>
      <c r="CE54" s="202"/>
      <c r="CF54" s="202"/>
      <c r="CG54" s="202"/>
      <c r="CH54" s="202"/>
      <c r="CI54" s="202"/>
      <c r="CJ54" s="202"/>
      <c r="CK54" s="202"/>
      <c r="CL54" s="202"/>
      <c r="CM54" s="202"/>
      <c r="CN54" s="202"/>
      <c r="CO54" s="203">
        <f>AM54-BI54</f>
        <v>0</v>
      </c>
      <c r="CP54" s="204"/>
      <c r="CQ54" s="204"/>
      <c r="CR54" s="204"/>
      <c r="CS54" s="204"/>
      <c r="CT54" s="204"/>
      <c r="CU54" s="204"/>
      <c r="CV54" s="204"/>
      <c r="CW54" s="204"/>
      <c r="CX54" s="204"/>
      <c r="CY54" s="204"/>
      <c r="CZ54" s="204"/>
      <c r="DA54" s="204"/>
      <c r="DB54" s="204"/>
      <c r="DC54" s="204"/>
      <c r="DD54" s="204"/>
      <c r="DE54" s="203">
        <f>AM54-BI54</f>
        <v>0</v>
      </c>
      <c r="DF54" s="204"/>
      <c r="DG54" s="204"/>
      <c r="DH54" s="204"/>
      <c r="DI54" s="204"/>
      <c r="DJ54" s="204"/>
      <c r="DK54" s="204"/>
      <c r="DL54" s="204"/>
      <c r="DM54" s="204"/>
      <c r="DN54" s="204"/>
      <c r="DO54" s="204"/>
      <c r="DP54" s="204"/>
      <c r="DQ54" s="204"/>
      <c r="DR54" s="204"/>
      <c r="DS54" s="204"/>
      <c r="DT54" s="204"/>
      <c r="DU54" s="203">
        <f>AM54-BI54</f>
        <v>0</v>
      </c>
      <c r="DV54" s="204"/>
      <c r="DW54" s="204"/>
      <c r="DX54" s="204"/>
      <c r="DY54" s="204"/>
      <c r="DZ54" s="204"/>
      <c r="EA54" s="204"/>
      <c r="EB54" s="204"/>
      <c r="EC54" s="204"/>
      <c r="ED54" s="204"/>
      <c r="EE54" s="204"/>
      <c r="EF54" s="204"/>
      <c r="EG54" s="204"/>
      <c r="EH54" s="204"/>
      <c r="EI54" s="204"/>
      <c r="EJ54" s="204"/>
      <c r="EK54" s="203">
        <f>BC54-BY54</f>
        <v>-570.97000000000116</v>
      </c>
      <c r="EL54" s="204"/>
      <c r="EM54" s="204"/>
      <c r="EN54" s="204"/>
      <c r="EO54" s="204"/>
      <c r="EP54" s="204"/>
      <c r="EQ54" s="204"/>
      <c r="ER54" s="204"/>
      <c r="ES54" s="204"/>
      <c r="ET54" s="204"/>
      <c r="EU54" s="204"/>
      <c r="EV54" s="204"/>
      <c r="EW54" s="204"/>
      <c r="EX54" s="204"/>
      <c r="EY54" s="204"/>
      <c r="EZ54" s="204"/>
      <c r="FA54" s="121"/>
    </row>
    <row r="55" spans="1:157" s="2" customFormat="1" ht="41.4" customHeight="1">
      <c r="A55" s="198" t="s">
        <v>46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9"/>
      <c r="AB55" s="200"/>
      <c r="AC55" s="201"/>
      <c r="AD55" s="201"/>
      <c r="AE55" s="201"/>
      <c r="AF55" s="201"/>
      <c r="AG55" s="201"/>
      <c r="AH55" s="201" t="s">
        <v>79</v>
      </c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2">
        <v>0</v>
      </c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>
        <v>37.36</v>
      </c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3">
        <f>AM55-BI55</f>
        <v>0</v>
      </c>
      <c r="CP55" s="204"/>
      <c r="CQ55" s="204"/>
      <c r="CR55" s="204"/>
      <c r="CS55" s="204"/>
      <c r="CT55" s="204"/>
      <c r="CU55" s="204"/>
      <c r="CV55" s="204"/>
      <c r="CW55" s="204"/>
      <c r="CX55" s="204"/>
      <c r="CY55" s="204"/>
      <c r="CZ55" s="204"/>
      <c r="DA55" s="204"/>
      <c r="DB55" s="204"/>
      <c r="DC55" s="204"/>
      <c r="DD55" s="204"/>
      <c r="DE55" s="203">
        <f>AM55-BI55</f>
        <v>0</v>
      </c>
      <c r="DF55" s="204"/>
      <c r="DG55" s="204"/>
      <c r="DH55" s="204"/>
      <c r="DI55" s="204"/>
      <c r="DJ55" s="204"/>
      <c r="DK55" s="204"/>
      <c r="DL55" s="204"/>
      <c r="DM55" s="204"/>
      <c r="DN55" s="204"/>
      <c r="DO55" s="204"/>
      <c r="DP55" s="204"/>
      <c r="DQ55" s="204"/>
      <c r="DR55" s="204"/>
      <c r="DS55" s="204"/>
      <c r="DT55" s="204"/>
      <c r="DU55" s="203">
        <f>AM55-BI55</f>
        <v>0</v>
      </c>
      <c r="DV55" s="204"/>
      <c r="DW55" s="204"/>
      <c r="DX55" s="204"/>
      <c r="DY55" s="204"/>
      <c r="DZ55" s="204"/>
      <c r="EA55" s="204"/>
      <c r="EB55" s="204"/>
      <c r="EC55" s="204"/>
      <c r="ED55" s="204"/>
      <c r="EE55" s="204"/>
      <c r="EF55" s="204"/>
      <c r="EG55" s="204"/>
      <c r="EH55" s="204"/>
      <c r="EI55" s="204"/>
      <c r="EJ55" s="204"/>
      <c r="EK55" s="203">
        <f>BC55-BY55</f>
        <v>-37.36</v>
      </c>
      <c r="EL55" s="204"/>
      <c r="EM55" s="204"/>
      <c r="EN55" s="204"/>
      <c r="EO55" s="204"/>
      <c r="EP55" s="204"/>
      <c r="EQ55" s="204"/>
      <c r="ER55" s="204"/>
      <c r="ES55" s="204"/>
      <c r="ET55" s="204"/>
      <c r="EU55" s="204"/>
      <c r="EV55" s="204"/>
      <c r="EW55" s="204"/>
      <c r="EX55" s="204"/>
      <c r="EY55" s="204"/>
      <c r="EZ55" s="204"/>
      <c r="FA55" s="121"/>
    </row>
    <row r="56" spans="1:157" s="30" customFormat="1" ht="15.75" customHeight="1">
      <c r="A56" s="271" t="s">
        <v>21</v>
      </c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2"/>
      <c r="AB56" s="280"/>
      <c r="AC56" s="274"/>
      <c r="AD56" s="274"/>
      <c r="AE56" s="274"/>
      <c r="AF56" s="274"/>
      <c r="AG56" s="274"/>
      <c r="AH56" s="274" t="s">
        <v>20</v>
      </c>
      <c r="AI56" s="274"/>
      <c r="AJ56" s="274"/>
      <c r="AK56" s="274"/>
      <c r="AL56" s="274"/>
      <c r="AM56" s="274"/>
      <c r="AN56" s="274"/>
      <c r="AO56" s="274"/>
      <c r="AP56" s="274"/>
      <c r="AQ56" s="274"/>
      <c r="AR56" s="274"/>
      <c r="AS56" s="274"/>
      <c r="AT56" s="274"/>
      <c r="AU56" s="274"/>
      <c r="AV56" s="274"/>
      <c r="AW56" s="274"/>
      <c r="AX56" s="274"/>
      <c r="AY56" s="274"/>
      <c r="AZ56" s="274"/>
      <c r="BA56" s="274"/>
      <c r="BB56" s="274"/>
      <c r="BC56" s="273">
        <f>SUM(BC57+BC59)</f>
        <v>3626500</v>
      </c>
      <c r="BD56" s="273"/>
      <c r="BE56" s="273"/>
      <c r="BF56" s="273"/>
      <c r="BG56" s="273"/>
      <c r="BH56" s="273"/>
      <c r="BI56" s="273"/>
      <c r="BJ56" s="273"/>
      <c r="BK56" s="273"/>
      <c r="BL56" s="273"/>
      <c r="BM56" s="273"/>
      <c r="BN56" s="273"/>
      <c r="BO56" s="273"/>
      <c r="BP56" s="273"/>
      <c r="BQ56" s="273"/>
      <c r="BR56" s="273"/>
      <c r="BS56" s="273"/>
      <c r="BT56" s="273"/>
      <c r="BU56" s="273"/>
      <c r="BV56" s="273"/>
      <c r="BW56" s="273"/>
      <c r="BX56" s="273"/>
      <c r="BY56" s="273">
        <f>SUM(BY57+BY59)</f>
        <v>2452873.81</v>
      </c>
      <c r="BZ56" s="273"/>
      <c r="CA56" s="273"/>
      <c r="CB56" s="273"/>
      <c r="CC56" s="273"/>
      <c r="CD56" s="273"/>
      <c r="CE56" s="273"/>
      <c r="CF56" s="273"/>
      <c r="CG56" s="273"/>
      <c r="CH56" s="273"/>
      <c r="CI56" s="273"/>
      <c r="CJ56" s="273"/>
      <c r="CK56" s="273"/>
      <c r="CL56" s="273"/>
      <c r="CM56" s="273"/>
      <c r="CN56" s="273"/>
      <c r="CO56" s="205">
        <f t="shared" ref="CO56:CO58" si="26">AM56-BI56</f>
        <v>0</v>
      </c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5">
        <f t="shared" ref="DE56:DE58" si="27">AM56-BI56</f>
        <v>0</v>
      </c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5">
        <f t="shared" ref="DU56:DU58" si="28">AM56-BI56</f>
        <v>0</v>
      </c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5">
        <f t="shared" si="18"/>
        <v>1173626.19</v>
      </c>
      <c r="EL56" s="206"/>
      <c r="EM56" s="206"/>
      <c r="EN56" s="206"/>
      <c r="EO56" s="206"/>
      <c r="EP56" s="206"/>
      <c r="EQ56" s="206"/>
      <c r="ER56" s="206"/>
      <c r="ES56" s="206"/>
      <c r="ET56" s="206"/>
      <c r="EU56" s="206"/>
      <c r="EV56" s="206"/>
      <c r="EW56" s="206"/>
      <c r="EX56" s="206"/>
      <c r="EY56" s="206"/>
      <c r="EZ56" s="206"/>
      <c r="FA56" s="120"/>
    </row>
    <row r="57" spans="1:157" s="30" customFormat="1" ht="11.25" customHeight="1">
      <c r="A57" s="198" t="s">
        <v>53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9"/>
      <c r="AB57" s="200"/>
      <c r="AC57" s="201"/>
      <c r="AD57" s="201"/>
      <c r="AE57" s="201"/>
      <c r="AF57" s="201"/>
      <c r="AG57" s="201"/>
      <c r="AH57" s="201" t="s">
        <v>54</v>
      </c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  <c r="AZ57" s="201"/>
      <c r="BA57" s="201"/>
      <c r="BB57" s="201"/>
      <c r="BC57" s="202">
        <f>SUM(BC58)</f>
        <v>222400</v>
      </c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>
        <f>BY58</f>
        <v>102112.59</v>
      </c>
      <c r="BZ57" s="202"/>
      <c r="CA57" s="202"/>
      <c r="CB57" s="202"/>
      <c r="CC57" s="202"/>
      <c r="CD57" s="202"/>
      <c r="CE57" s="202"/>
      <c r="CF57" s="202"/>
      <c r="CG57" s="202"/>
      <c r="CH57" s="202"/>
      <c r="CI57" s="202"/>
      <c r="CJ57" s="202"/>
      <c r="CK57" s="202"/>
      <c r="CL57" s="202"/>
      <c r="CM57" s="202"/>
      <c r="CN57" s="202"/>
      <c r="CO57" s="203">
        <f t="shared" si="26"/>
        <v>0</v>
      </c>
      <c r="CP57" s="204"/>
      <c r="CQ57" s="204"/>
      <c r="CR57" s="204"/>
      <c r="CS57" s="204"/>
      <c r="CT57" s="204"/>
      <c r="CU57" s="204"/>
      <c r="CV57" s="204"/>
      <c r="CW57" s="204"/>
      <c r="CX57" s="204"/>
      <c r="CY57" s="204"/>
      <c r="CZ57" s="204"/>
      <c r="DA57" s="204"/>
      <c r="DB57" s="204"/>
      <c r="DC57" s="204"/>
      <c r="DD57" s="204"/>
      <c r="DE57" s="203">
        <f t="shared" si="27"/>
        <v>0</v>
      </c>
      <c r="DF57" s="204"/>
      <c r="DG57" s="204"/>
      <c r="DH57" s="204"/>
      <c r="DI57" s="204"/>
      <c r="DJ57" s="204"/>
      <c r="DK57" s="204"/>
      <c r="DL57" s="204"/>
      <c r="DM57" s="204"/>
      <c r="DN57" s="204"/>
      <c r="DO57" s="204"/>
      <c r="DP57" s="204"/>
      <c r="DQ57" s="204"/>
      <c r="DR57" s="204"/>
      <c r="DS57" s="204"/>
      <c r="DT57" s="204"/>
      <c r="DU57" s="203">
        <f t="shared" si="28"/>
        <v>0</v>
      </c>
      <c r="DV57" s="204"/>
      <c r="DW57" s="204"/>
      <c r="DX57" s="204"/>
      <c r="DY57" s="204"/>
      <c r="DZ57" s="204"/>
      <c r="EA57" s="204"/>
      <c r="EB57" s="204"/>
      <c r="EC57" s="204"/>
      <c r="ED57" s="204"/>
      <c r="EE57" s="204"/>
      <c r="EF57" s="204"/>
      <c r="EG57" s="204"/>
      <c r="EH57" s="204"/>
      <c r="EI57" s="204"/>
      <c r="EJ57" s="204"/>
      <c r="EK57" s="203">
        <f t="shared" si="18"/>
        <v>120287.41</v>
      </c>
      <c r="EL57" s="204"/>
      <c r="EM57" s="204"/>
      <c r="EN57" s="204"/>
      <c r="EO57" s="204"/>
      <c r="EP57" s="204"/>
      <c r="EQ57" s="204"/>
      <c r="ER57" s="204"/>
      <c r="ES57" s="204"/>
      <c r="ET57" s="204"/>
      <c r="EU57" s="204"/>
      <c r="EV57" s="204"/>
      <c r="EW57" s="204"/>
      <c r="EX57" s="204"/>
      <c r="EY57" s="204"/>
      <c r="EZ57" s="204"/>
      <c r="FA57" s="120"/>
    </row>
    <row r="58" spans="1:157" s="2" customFormat="1" ht="33.75" customHeight="1">
      <c r="A58" s="198" t="s">
        <v>56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9"/>
      <c r="AB58" s="200"/>
      <c r="AC58" s="201"/>
      <c r="AD58" s="201"/>
      <c r="AE58" s="201"/>
      <c r="AF58" s="201"/>
      <c r="AG58" s="201"/>
      <c r="AH58" s="201" t="s">
        <v>55</v>
      </c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  <c r="AZ58" s="201"/>
      <c r="BA58" s="201"/>
      <c r="BB58" s="201"/>
      <c r="BC58" s="202">
        <v>222400</v>
      </c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>
        <v>102112.59</v>
      </c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3">
        <f t="shared" si="26"/>
        <v>0</v>
      </c>
      <c r="CP58" s="204"/>
      <c r="CQ58" s="204"/>
      <c r="CR58" s="204"/>
      <c r="CS58" s="204"/>
      <c r="CT58" s="204"/>
      <c r="CU58" s="204"/>
      <c r="CV58" s="204"/>
      <c r="CW58" s="204"/>
      <c r="CX58" s="204"/>
      <c r="CY58" s="204"/>
      <c r="CZ58" s="204"/>
      <c r="DA58" s="204"/>
      <c r="DB58" s="204"/>
      <c r="DC58" s="204"/>
      <c r="DD58" s="204"/>
      <c r="DE58" s="203">
        <f t="shared" si="27"/>
        <v>0</v>
      </c>
      <c r="DF58" s="204"/>
      <c r="DG58" s="204"/>
      <c r="DH58" s="204"/>
      <c r="DI58" s="204"/>
      <c r="DJ58" s="204"/>
      <c r="DK58" s="204"/>
      <c r="DL58" s="204"/>
      <c r="DM58" s="204"/>
      <c r="DN58" s="204"/>
      <c r="DO58" s="204"/>
      <c r="DP58" s="204"/>
      <c r="DQ58" s="204"/>
      <c r="DR58" s="204"/>
      <c r="DS58" s="204"/>
      <c r="DT58" s="204"/>
      <c r="DU58" s="203">
        <f t="shared" si="28"/>
        <v>0</v>
      </c>
      <c r="DV58" s="204"/>
      <c r="DW58" s="204"/>
      <c r="DX58" s="204"/>
      <c r="DY58" s="204"/>
      <c r="DZ58" s="204"/>
      <c r="EA58" s="204"/>
      <c r="EB58" s="204"/>
      <c r="EC58" s="204"/>
      <c r="ED58" s="204"/>
      <c r="EE58" s="204"/>
      <c r="EF58" s="204"/>
      <c r="EG58" s="204"/>
      <c r="EH58" s="204"/>
      <c r="EI58" s="204"/>
      <c r="EJ58" s="204"/>
      <c r="EK58" s="203">
        <f t="shared" si="18"/>
        <v>120287.41</v>
      </c>
      <c r="EL58" s="204"/>
      <c r="EM58" s="204"/>
      <c r="EN58" s="204"/>
      <c r="EO58" s="204"/>
      <c r="EP58" s="204"/>
      <c r="EQ58" s="204"/>
      <c r="ER58" s="204"/>
      <c r="ES58" s="204"/>
      <c r="ET58" s="204"/>
      <c r="EU58" s="204"/>
      <c r="EV58" s="204"/>
      <c r="EW58" s="204"/>
      <c r="EX58" s="204"/>
      <c r="EY58" s="204"/>
      <c r="EZ58" s="204"/>
      <c r="FA58" s="121"/>
    </row>
    <row r="59" spans="1:157" s="30" customFormat="1" ht="15" customHeight="1">
      <c r="A59" s="198" t="s">
        <v>58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9"/>
      <c r="AB59" s="200"/>
      <c r="AC59" s="201"/>
      <c r="AD59" s="201"/>
      <c r="AE59" s="201"/>
      <c r="AF59" s="201"/>
      <c r="AG59" s="201"/>
      <c r="AH59" s="201" t="s">
        <v>57</v>
      </c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1"/>
      <c r="AZ59" s="201"/>
      <c r="BA59" s="201"/>
      <c r="BB59" s="201"/>
      <c r="BC59" s="202">
        <f>BC60</f>
        <v>3404100</v>
      </c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>
        <f>BY60</f>
        <v>2350761.2200000002</v>
      </c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3">
        <f t="shared" ref="CO59:CO60" si="29">AM59-BI59</f>
        <v>0</v>
      </c>
      <c r="CP59" s="204"/>
      <c r="CQ59" s="204"/>
      <c r="CR59" s="204"/>
      <c r="CS59" s="204"/>
      <c r="CT59" s="204"/>
      <c r="CU59" s="204"/>
      <c r="CV59" s="204"/>
      <c r="CW59" s="204"/>
      <c r="CX59" s="204"/>
      <c r="CY59" s="204"/>
      <c r="CZ59" s="204"/>
      <c r="DA59" s="204"/>
      <c r="DB59" s="204"/>
      <c r="DC59" s="204"/>
      <c r="DD59" s="204"/>
      <c r="DE59" s="203">
        <f t="shared" ref="DE59:DE60" si="30">AM59-BI59</f>
        <v>0</v>
      </c>
      <c r="DF59" s="204"/>
      <c r="DG59" s="204"/>
      <c r="DH59" s="204"/>
      <c r="DI59" s="204"/>
      <c r="DJ59" s="204"/>
      <c r="DK59" s="204"/>
      <c r="DL59" s="204"/>
      <c r="DM59" s="204"/>
      <c r="DN59" s="204"/>
      <c r="DO59" s="204"/>
      <c r="DP59" s="204"/>
      <c r="DQ59" s="204"/>
      <c r="DR59" s="204"/>
      <c r="DS59" s="204"/>
      <c r="DT59" s="204"/>
      <c r="DU59" s="203">
        <f t="shared" ref="DU59:DU60" si="31">AM59-BI59</f>
        <v>0</v>
      </c>
      <c r="DV59" s="204"/>
      <c r="DW59" s="204"/>
      <c r="DX59" s="204"/>
      <c r="DY59" s="204"/>
      <c r="DZ59" s="204"/>
      <c r="EA59" s="204"/>
      <c r="EB59" s="204"/>
      <c r="EC59" s="204"/>
      <c r="ED59" s="204"/>
      <c r="EE59" s="204"/>
      <c r="EF59" s="204"/>
      <c r="EG59" s="204"/>
      <c r="EH59" s="204"/>
      <c r="EI59" s="204"/>
      <c r="EJ59" s="204"/>
      <c r="EK59" s="203">
        <f t="shared" si="18"/>
        <v>1053338.7799999998</v>
      </c>
      <c r="EL59" s="204"/>
      <c r="EM59" s="204"/>
      <c r="EN59" s="204"/>
      <c r="EO59" s="204"/>
      <c r="EP59" s="204"/>
      <c r="EQ59" s="204"/>
      <c r="ER59" s="204"/>
      <c r="ES59" s="204"/>
      <c r="ET59" s="204"/>
      <c r="EU59" s="204"/>
      <c r="EV59" s="204"/>
      <c r="EW59" s="204"/>
      <c r="EX59" s="204"/>
      <c r="EY59" s="204"/>
      <c r="EZ59" s="204"/>
      <c r="FA59" s="120"/>
    </row>
    <row r="60" spans="1:157" s="2" customFormat="1" ht="21" customHeight="1">
      <c r="A60" s="198" t="s">
        <v>60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9"/>
      <c r="AB60" s="200"/>
      <c r="AC60" s="201"/>
      <c r="AD60" s="201"/>
      <c r="AE60" s="201"/>
      <c r="AF60" s="201"/>
      <c r="AG60" s="201"/>
      <c r="AH60" s="201" t="s">
        <v>59</v>
      </c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2">
        <v>3404100</v>
      </c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>
        <v>2350761.2200000002</v>
      </c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3">
        <f t="shared" si="29"/>
        <v>0</v>
      </c>
      <c r="CP60" s="204"/>
      <c r="CQ60" s="204"/>
      <c r="CR60" s="204"/>
      <c r="CS60" s="204"/>
      <c r="CT60" s="204"/>
      <c r="CU60" s="204"/>
      <c r="CV60" s="204"/>
      <c r="CW60" s="204"/>
      <c r="CX60" s="204"/>
      <c r="CY60" s="204"/>
      <c r="CZ60" s="204"/>
      <c r="DA60" s="204"/>
      <c r="DB60" s="204"/>
      <c r="DC60" s="204"/>
      <c r="DD60" s="204"/>
      <c r="DE60" s="203">
        <f t="shared" si="30"/>
        <v>0</v>
      </c>
      <c r="DF60" s="204"/>
      <c r="DG60" s="204"/>
      <c r="DH60" s="204"/>
      <c r="DI60" s="204"/>
      <c r="DJ60" s="204"/>
      <c r="DK60" s="204"/>
      <c r="DL60" s="204"/>
      <c r="DM60" s="204"/>
      <c r="DN60" s="204"/>
      <c r="DO60" s="204"/>
      <c r="DP60" s="204"/>
      <c r="DQ60" s="204"/>
      <c r="DR60" s="204"/>
      <c r="DS60" s="204"/>
      <c r="DT60" s="204"/>
      <c r="DU60" s="203">
        <f t="shared" si="31"/>
        <v>0</v>
      </c>
      <c r="DV60" s="204"/>
      <c r="DW60" s="204"/>
      <c r="DX60" s="204"/>
      <c r="DY60" s="204"/>
      <c r="DZ60" s="204"/>
      <c r="EA60" s="204"/>
      <c r="EB60" s="204"/>
      <c r="EC60" s="204"/>
      <c r="ED60" s="204"/>
      <c r="EE60" s="204"/>
      <c r="EF60" s="204"/>
      <c r="EG60" s="204"/>
      <c r="EH60" s="204"/>
      <c r="EI60" s="204"/>
      <c r="EJ60" s="204"/>
      <c r="EK60" s="203">
        <f t="shared" si="18"/>
        <v>1053338.7799999998</v>
      </c>
      <c r="EL60" s="204"/>
      <c r="EM60" s="204"/>
      <c r="EN60" s="204"/>
      <c r="EO60" s="204"/>
      <c r="EP60" s="204"/>
      <c r="EQ60" s="204"/>
      <c r="ER60" s="204"/>
      <c r="ES60" s="204"/>
      <c r="ET60" s="204"/>
      <c r="EU60" s="204"/>
      <c r="EV60" s="204"/>
      <c r="EW60" s="204"/>
      <c r="EX60" s="204"/>
      <c r="EY60" s="204"/>
      <c r="EZ60" s="204"/>
      <c r="FA60" s="121"/>
    </row>
    <row r="61" spans="1:157" s="30" customFormat="1" ht="13.5" customHeight="1">
      <c r="A61" s="271" t="s">
        <v>7</v>
      </c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2"/>
      <c r="AB61" s="280"/>
      <c r="AC61" s="274"/>
      <c r="AD61" s="274"/>
      <c r="AE61" s="274"/>
      <c r="AF61" s="274"/>
      <c r="AG61" s="274"/>
      <c r="AH61" s="274" t="s">
        <v>109</v>
      </c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3">
        <f>BC62</f>
        <v>14900</v>
      </c>
      <c r="BD61" s="273"/>
      <c r="BE61" s="273"/>
      <c r="BF61" s="273"/>
      <c r="BG61" s="273"/>
      <c r="BH61" s="273"/>
      <c r="BI61" s="273"/>
      <c r="BJ61" s="273"/>
      <c r="BK61" s="273"/>
      <c r="BL61" s="273"/>
      <c r="BM61" s="273"/>
      <c r="BN61" s="273"/>
      <c r="BO61" s="273"/>
      <c r="BP61" s="273"/>
      <c r="BQ61" s="273"/>
      <c r="BR61" s="273"/>
      <c r="BS61" s="273"/>
      <c r="BT61" s="273"/>
      <c r="BU61" s="273"/>
      <c r="BV61" s="273"/>
      <c r="BW61" s="273"/>
      <c r="BX61" s="273"/>
      <c r="BY61" s="216">
        <f>BY62</f>
        <v>8820.73</v>
      </c>
      <c r="BZ61" s="216"/>
      <c r="CA61" s="216"/>
      <c r="CB61" s="216"/>
      <c r="CC61" s="216"/>
      <c r="CD61" s="216"/>
      <c r="CE61" s="216"/>
      <c r="CF61" s="216"/>
      <c r="CG61" s="216"/>
      <c r="CH61" s="216"/>
      <c r="CI61" s="216"/>
      <c r="CJ61" s="216"/>
      <c r="CK61" s="216"/>
      <c r="CL61" s="216"/>
      <c r="CM61" s="216"/>
      <c r="CN61" s="216"/>
      <c r="CO61" s="205">
        <f t="shared" ref="CO61:CO68" si="32">AM61-BI61</f>
        <v>0</v>
      </c>
      <c r="CP61" s="206"/>
      <c r="CQ61" s="206"/>
      <c r="CR61" s="206"/>
      <c r="CS61" s="206"/>
      <c r="CT61" s="206"/>
      <c r="CU61" s="206"/>
      <c r="CV61" s="206"/>
      <c r="CW61" s="206"/>
      <c r="CX61" s="206"/>
      <c r="CY61" s="206"/>
      <c r="CZ61" s="206"/>
      <c r="DA61" s="206"/>
      <c r="DB61" s="206"/>
      <c r="DC61" s="206"/>
      <c r="DD61" s="206"/>
      <c r="DE61" s="205">
        <f t="shared" ref="DE61:DE68" si="33">AM61-BI61</f>
        <v>0</v>
      </c>
      <c r="DF61" s="206"/>
      <c r="DG61" s="206"/>
      <c r="DH61" s="206"/>
      <c r="DI61" s="206"/>
      <c r="DJ61" s="206"/>
      <c r="DK61" s="206"/>
      <c r="DL61" s="206"/>
      <c r="DM61" s="206"/>
      <c r="DN61" s="206"/>
      <c r="DO61" s="206"/>
      <c r="DP61" s="206"/>
      <c r="DQ61" s="206"/>
      <c r="DR61" s="206"/>
      <c r="DS61" s="206"/>
      <c r="DT61" s="206"/>
      <c r="DU61" s="205">
        <f t="shared" ref="DU61:DU68" si="34">AM61-BI61</f>
        <v>0</v>
      </c>
      <c r="DV61" s="206"/>
      <c r="DW61" s="206"/>
      <c r="DX61" s="206"/>
      <c r="DY61" s="206"/>
      <c r="DZ61" s="206"/>
      <c r="EA61" s="206"/>
      <c r="EB61" s="206"/>
      <c r="EC61" s="206"/>
      <c r="ED61" s="206"/>
      <c r="EE61" s="206"/>
      <c r="EF61" s="206"/>
      <c r="EG61" s="206"/>
      <c r="EH61" s="206"/>
      <c r="EI61" s="206"/>
      <c r="EJ61" s="206"/>
      <c r="EK61" s="205">
        <f t="shared" si="18"/>
        <v>6079.27</v>
      </c>
      <c r="EL61" s="206"/>
      <c r="EM61" s="206"/>
      <c r="EN61" s="206"/>
      <c r="EO61" s="206"/>
      <c r="EP61" s="206"/>
      <c r="EQ61" s="206"/>
      <c r="ER61" s="206"/>
      <c r="ES61" s="206"/>
      <c r="ET61" s="206"/>
      <c r="EU61" s="206"/>
      <c r="EV61" s="206"/>
      <c r="EW61" s="206"/>
      <c r="EX61" s="206"/>
      <c r="EY61" s="206"/>
      <c r="EZ61" s="206"/>
      <c r="FA61" s="120"/>
    </row>
    <row r="62" spans="1:157" s="30" customFormat="1" ht="11.25" customHeight="1">
      <c r="A62" s="271" t="s">
        <v>81</v>
      </c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2"/>
      <c r="AB62" s="280"/>
      <c r="AC62" s="274"/>
      <c r="AD62" s="274"/>
      <c r="AE62" s="274"/>
      <c r="AF62" s="274"/>
      <c r="AG62" s="274"/>
      <c r="AH62" s="274" t="s">
        <v>108</v>
      </c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3">
        <f>BC63</f>
        <v>14900</v>
      </c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273"/>
      <c r="BR62" s="273"/>
      <c r="BS62" s="273"/>
      <c r="BT62" s="273"/>
      <c r="BU62" s="273"/>
      <c r="BV62" s="273"/>
      <c r="BW62" s="273"/>
      <c r="BX62" s="273"/>
      <c r="BY62" s="216">
        <f>BY63</f>
        <v>8820.73</v>
      </c>
      <c r="BZ62" s="216"/>
      <c r="CA62" s="216"/>
      <c r="CB62" s="216"/>
      <c r="CC62" s="216"/>
      <c r="CD62" s="216"/>
      <c r="CE62" s="216"/>
      <c r="CF62" s="216"/>
      <c r="CG62" s="216"/>
      <c r="CH62" s="216"/>
      <c r="CI62" s="216"/>
      <c r="CJ62" s="216"/>
      <c r="CK62" s="216"/>
      <c r="CL62" s="216"/>
      <c r="CM62" s="216"/>
      <c r="CN62" s="216"/>
      <c r="CO62" s="205">
        <f t="shared" si="32"/>
        <v>0</v>
      </c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5">
        <f t="shared" si="33"/>
        <v>0</v>
      </c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5">
        <f t="shared" si="34"/>
        <v>0</v>
      </c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5">
        <f t="shared" si="18"/>
        <v>6079.27</v>
      </c>
      <c r="EL62" s="206"/>
      <c r="EM62" s="206"/>
      <c r="EN62" s="206"/>
      <c r="EO62" s="206"/>
      <c r="EP62" s="206"/>
      <c r="EQ62" s="206"/>
      <c r="ER62" s="206"/>
      <c r="ES62" s="206"/>
      <c r="ET62" s="206"/>
      <c r="EU62" s="206"/>
      <c r="EV62" s="206"/>
      <c r="EW62" s="206"/>
      <c r="EX62" s="206"/>
      <c r="EY62" s="206"/>
      <c r="EZ62" s="206"/>
      <c r="FA62" s="120"/>
    </row>
    <row r="63" spans="1:157" s="30" customFormat="1" ht="33.75" customHeight="1">
      <c r="A63" s="198" t="s">
        <v>82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9"/>
      <c r="AB63" s="280"/>
      <c r="AC63" s="274"/>
      <c r="AD63" s="274"/>
      <c r="AE63" s="274"/>
      <c r="AF63" s="274"/>
      <c r="AG63" s="274"/>
      <c r="AH63" s="274" t="s">
        <v>340</v>
      </c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3">
        <f>BC64</f>
        <v>14900</v>
      </c>
      <c r="BD63" s="273"/>
      <c r="BE63" s="273"/>
      <c r="BF63" s="273"/>
      <c r="BG63" s="273"/>
      <c r="BH63" s="273"/>
      <c r="BI63" s="273"/>
      <c r="BJ63" s="273"/>
      <c r="BK63" s="273"/>
      <c r="BL63" s="273"/>
      <c r="BM63" s="273"/>
      <c r="BN63" s="273"/>
      <c r="BO63" s="273"/>
      <c r="BP63" s="273"/>
      <c r="BQ63" s="273"/>
      <c r="BR63" s="273"/>
      <c r="BS63" s="273"/>
      <c r="BT63" s="273"/>
      <c r="BU63" s="273"/>
      <c r="BV63" s="273"/>
      <c r="BW63" s="273"/>
      <c r="BX63" s="273"/>
      <c r="BY63" s="216">
        <f>BY64</f>
        <v>8820.73</v>
      </c>
      <c r="BZ63" s="216"/>
      <c r="CA63" s="216"/>
      <c r="CB63" s="216"/>
      <c r="CC63" s="216"/>
      <c r="CD63" s="216"/>
      <c r="CE63" s="216"/>
      <c r="CF63" s="216"/>
      <c r="CG63" s="216"/>
      <c r="CH63" s="216"/>
      <c r="CI63" s="216"/>
      <c r="CJ63" s="216"/>
      <c r="CK63" s="216"/>
      <c r="CL63" s="216"/>
      <c r="CM63" s="216"/>
      <c r="CN63" s="216"/>
      <c r="CO63" s="205">
        <f t="shared" si="32"/>
        <v>0</v>
      </c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5">
        <f t="shared" si="33"/>
        <v>0</v>
      </c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5">
        <f t="shared" si="34"/>
        <v>0</v>
      </c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5">
        <f t="shared" si="18"/>
        <v>6079.27</v>
      </c>
      <c r="EL63" s="206"/>
      <c r="EM63" s="206"/>
      <c r="EN63" s="206"/>
      <c r="EO63" s="206"/>
      <c r="EP63" s="206"/>
      <c r="EQ63" s="206"/>
      <c r="ER63" s="206"/>
      <c r="ES63" s="206"/>
      <c r="ET63" s="206"/>
      <c r="EU63" s="206"/>
      <c r="EV63" s="206"/>
      <c r="EW63" s="206"/>
      <c r="EX63" s="206"/>
      <c r="EY63" s="206"/>
      <c r="EZ63" s="206"/>
      <c r="FA63" s="120"/>
    </row>
    <row r="64" spans="1:157" s="2" customFormat="1" ht="31.5" customHeight="1">
      <c r="A64" s="198" t="s">
        <v>83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9"/>
      <c r="AB64" s="200"/>
      <c r="AC64" s="201"/>
      <c r="AD64" s="201"/>
      <c r="AE64" s="201"/>
      <c r="AF64" s="201"/>
      <c r="AG64" s="201"/>
      <c r="AH64" s="201" t="s">
        <v>339</v>
      </c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2">
        <v>14900</v>
      </c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11">
        <v>8820.73</v>
      </c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03">
        <f t="shared" si="32"/>
        <v>0</v>
      </c>
      <c r="CP64" s="204"/>
      <c r="CQ64" s="204"/>
      <c r="CR64" s="204"/>
      <c r="CS64" s="204"/>
      <c r="CT64" s="204"/>
      <c r="CU64" s="204"/>
      <c r="CV64" s="204"/>
      <c r="CW64" s="204"/>
      <c r="CX64" s="204"/>
      <c r="CY64" s="204"/>
      <c r="CZ64" s="204"/>
      <c r="DA64" s="204"/>
      <c r="DB64" s="204"/>
      <c r="DC64" s="204"/>
      <c r="DD64" s="204"/>
      <c r="DE64" s="203">
        <f t="shared" si="33"/>
        <v>0</v>
      </c>
      <c r="DF64" s="204"/>
      <c r="DG64" s="204"/>
      <c r="DH64" s="204"/>
      <c r="DI64" s="204"/>
      <c r="DJ64" s="204"/>
      <c r="DK64" s="204"/>
      <c r="DL64" s="204"/>
      <c r="DM64" s="204"/>
      <c r="DN64" s="204"/>
      <c r="DO64" s="204"/>
      <c r="DP64" s="204"/>
      <c r="DQ64" s="204"/>
      <c r="DR64" s="204"/>
      <c r="DS64" s="204"/>
      <c r="DT64" s="204"/>
      <c r="DU64" s="203">
        <f t="shared" si="34"/>
        <v>0</v>
      </c>
      <c r="DV64" s="204"/>
      <c r="DW64" s="204"/>
      <c r="DX64" s="204"/>
      <c r="DY64" s="204"/>
      <c r="DZ64" s="204"/>
      <c r="EA64" s="204"/>
      <c r="EB64" s="204"/>
      <c r="EC64" s="204"/>
      <c r="ED64" s="204"/>
      <c r="EE64" s="204"/>
      <c r="EF64" s="204"/>
      <c r="EG64" s="204"/>
      <c r="EH64" s="204"/>
      <c r="EI64" s="204"/>
      <c r="EJ64" s="204"/>
      <c r="EK64" s="203">
        <f t="shared" si="18"/>
        <v>6079.27</v>
      </c>
      <c r="EL64" s="204"/>
      <c r="EM64" s="204"/>
      <c r="EN64" s="204"/>
      <c r="EO64" s="204"/>
      <c r="EP64" s="204"/>
      <c r="EQ64" s="204"/>
      <c r="ER64" s="204"/>
      <c r="ES64" s="204"/>
      <c r="ET64" s="204"/>
      <c r="EU64" s="204"/>
      <c r="EV64" s="204"/>
      <c r="EW64" s="204"/>
      <c r="EX64" s="204"/>
      <c r="EY64" s="204"/>
      <c r="EZ64" s="204"/>
      <c r="FA64" s="121"/>
    </row>
    <row r="65" spans="1:157" s="2" customFormat="1" ht="12.75" customHeight="1">
      <c r="A65" s="271" t="s">
        <v>7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2"/>
      <c r="AB65" s="280"/>
      <c r="AC65" s="274"/>
      <c r="AD65" s="274"/>
      <c r="AE65" s="274"/>
      <c r="AF65" s="274"/>
      <c r="AG65" s="274"/>
      <c r="AH65" s="274" t="s">
        <v>110</v>
      </c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3">
        <v>1227600</v>
      </c>
      <c r="BD65" s="273"/>
      <c r="BE65" s="273"/>
      <c r="BF65" s="273"/>
      <c r="BG65" s="273"/>
      <c r="BH65" s="273"/>
      <c r="BI65" s="273"/>
      <c r="BJ65" s="273"/>
      <c r="BK65" s="273"/>
      <c r="BL65" s="273"/>
      <c r="BM65" s="273"/>
      <c r="BN65" s="273"/>
      <c r="BO65" s="273"/>
      <c r="BP65" s="273"/>
      <c r="BQ65" s="273"/>
      <c r="BR65" s="273"/>
      <c r="BS65" s="273"/>
      <c r="BT65" s="273"/>
      <c r="BU65" s="273"/>
      <c r="BV65" s="273"/>
      <c r="BW65" s="273"/>
      <c r="BX65" s="273"/>
      <c r="BY65" s="216">
        <v>1484796.23</v>
      </c>
      <c r="BZ65" s="216"/>
      <c r="CA65" s="216"/>
      <c r="CB65" s="216"/>
      <c r="CC65" s="216"/>
      <c r="CD65" s="216"/>
      <c r="CE65" s="216"/>
      <c r="CF65" s="216"/>
      <c r="CG65" s="216"/>
      <c r="CH65" s="216"/>
      <c r="CI65" s="216"/>
      <c r="CJ65" s="216"/>
      <c r="CK65" s="216"/>
      <c r="CL65" s="216"/>
      <c r="CM65" s="216"/>
      <c r="CN65" s="216"/>
      <c r="CO65" s="205">
        <f t="shared" si="32"/>
        <v>0</v>
      </c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5">
        <f t="shared" si="33"/>
        <v>0</v>
      </c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5">
        <f t="shared" si="34"/>
        <v>0</v>
      </c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  <c r="EJ65" s="206"/>
      <c r="EK65" s="205">
        <f t="shared" si="18"/>
        <v>-257196.22999999998</v>
      </c>
      <c r="EL65" s="206"/>
      <c r="EM65" s="206"/>
      <c r="EN65" s="206"/>
      <c r="EO65" s="206"/>
      <c r="EP65" s="206"/>
      <c r="EQ65" s="206"/>
      <c r="ER65" s="206"/>
      <c r="ES65" s="206"/>
      <c r="ET65" s="206"/>
      <c r="EU65" s="206"/>
      <c r="EV65" s="206"/>
      <c r="EW65" s="206"/>
      <c r="EX65" s="206"/>
      <c r="EY65" s="206"/>
      <c r="EZ65" s="206"/>
      <c r="FA65" s="121"/>
    </row>
    <row r="66" spans="1:157" s="2" customFormat="1" ht="13.5" customHeight="1">
      <c r="A66" s="271" t="s">
        <v>23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2"/>
      <c r="AB66" s="280"/>
      <c r="AC66" s="274"/>
      <c r="AD66" s="274"/>
      <c r="AE66" s="274"/>
      <c r="AF66" s="274"/>
      <c r="AG66" s="274"/>
      <c r="AH66" s="274" t="s">
        <v>22</v>
      </c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3">
        <f>BC68</f>
        <v>25300</v>
      </c>
      <c r="BD66" s="273"/>
      <c r="BE66" s="273"/>
      <c r="BF66" s="273"/>
      <c r="BG66" s="273"/>
      <c r="BH66" s="273"/>
      <c r="BI66" s="273"/>
      <c r="BJ66" s="273"/>
      <c r="BK66" s="273"/>
      <c r="BL66" s="273"/>
      <c r="BM66" s="273"/>
      <c r="BN66" s="273"/>
      <c r="BO66" s="273"/>
      <c r="BP66" s="273"/>
      <c r="BQ66" s="273"/>
      <c r="BR66" s="273"/>
      <c r="BS66" s="273"/>
      <c r="BT66" s="273"/>
      <c r="BU66" s="273"/>
      <c r="BV66" s="273"/>
      <c r="BW66" s="273"/>
      <c r="BX66" s="273"/>
      <c r="BY66" s="273">
        <f>BY67</f>
        <v>24900</v>
      </c>
      <c r="BZ66" s="273"/>
      <c r="CA66" s="273"/>
      <c r="CB66" s="273"/>
      <c r="CC66" s="273"/>
      <c r="CD66" s="273"/>
      <c r="CE66" s="273"/>
      <c r="CF66" s="273"/>
      <c r="CG66" s="273"/>
      <c r="CH66" s="273"/>
      <c r="CI66" s="273"/>
      <c r="CJ66" s="273"/>
      <c r="CK66" s="273"/>
      <c r="CL66" s="273"/>
      <c r="CM66" s="273"/>
      <c r="CN66" s="273"/>
      <c r="CO66" s="205">
        <f t="shared" si="32"/>
        <v>0</v>
      </c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5">
        <f t="shared" si="33"/>
        <v>0</v>
      </c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5">
        <f t="shared" si="34"/>
        <v>0</v>
      </c>
      <c r="DV66" s="206"/>
      <c r="DW66" s="206"/>
      <c r="DX66" s="20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  <c r="EJ66" s="206"/>
      <c r="EK66" s="205">
        <f t="shared" si="18"/>
        <v>400</v>
      </c>
      <c r="EL66" s="206"/>
      <c r="EM66" s="206"/>
      <c r="EN66" s="206"/>
      <c r="EO66" s="206"/>
      <c r="EP66" s="206"/>
      <c r="EQ66" s="206"/>
      <c r="ER66" s="206"/>
      <c r="ES66" s="206"/>
      <c r="ET66" s="206"/>
      <c r="EU66" s="206"/>
      <c r="EV66" s="206"/>
      <c r="EW66" s="206"/>
      <c r="EX66" s="206"/>
      <c r="EY66" s="206"/>
      <c r="EZ66" s="206"/>
      <c r="FA66" s="121"/>
    </row>
    <row r="67" spans="1:157" s="2" customFormat="1" ht="33" customHeight="1">
      <c r="A67" s="271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2"/>
      <c r="AB67" s="280"/>
      <c r="AC67" s="274"/>
      <c r="AD67" s="274"/>
      <c r="AE67" s="274"/>
      <c r="AF67" s="274"/>
      <c r="AG67" s="274"/>
      <c r="AH67" s="274" t="s">
        <v>24</v>
      </c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3">
        <v>25300</v>
      </c>
      <c r="BD67" s="273"/>
      <c r="BE67" s="273"/>
      <c r="BF67" s="273"/>
      <c r="BG67" s="273"/>
      <c r="BH67" s="273"/>
      <c r="BI67" s="273"/>
      <c r="BJ67" s="273"/>
      <c r="BK67" s="273"/>
      <c r="BL67" s="273"/>
      <c r="BM67" s="273"/>
      <c r="BN67" s="273"/>
      <c r="BO67" s="273"/>
      <c r="BP67" s="273"/>
      <c r="BQ67" s="273"/>
      <c r="BR67" s="273"/>
      <c r="BS67" s="273"/>
      <c r="BT67" s="273"/>
      <c r="BU67" s="273"/>
      <c r="BV67" s="273"/>
      <c r="BW67" s="273"/>
      <c r="BX67" s="273"/>
      <c r="BY67" s="273">
        <v>24900</v>
      </c>
      <c r="BZ67" s="273"/>
      <c r="CA67" s="273"/>
      <c r="CB67" s="273"/>
      <c r="CC67" s="273"/>
      <c r="CD67" s="273"/>
      <c r="CE67" s="273"/>
      <c r="CF67" s="273"/>
      <c r="CG67" s="273"/>
      <c r="CH67" s="273"/>
      <c r="CI67" s="273"/>
      <c r="CJ67" s="273"/>
      <c r="CK67" s="273"/>
      <c r="CL67" s="273"/>
      <c r="CM67" s="273"/>
      <c r="CN67" s="273"/>
      <c r="CO67" s="205">
        <f t="shared" si="32"/>
        <v>0</v>
      </c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5">
        <f t="shared" si="33"/>
        <v>0</v>
      </c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5">
        <f t="shared" si="34"/>
        <v>0</v>
      </c>
      <c r="DV67" s="206"/>
      <c r="DW67" s="206"/>
      <c r="DX67" s="206"/>
      <c r="DY67" s="206"/>
      <c r="DZ67" s="206"/>
      <c r="EA67" s="206"/>
      <c r="EB67" s="206"/>
      <c r="EC67" s="206"/>
      <c r="ED67" s="206"/>
      <c r="EE67" s="206"/>
      <c r="EF67" s="206"/>
      <c r="EG67" s="206"/>
      <c r="EH67" s="206"/>
      <c r="EI67" s="206"/>
      <c r="EJ67" s="206"/>
      <c r="EK67" s="205">
        <f t="shared" si="18"/>
        <v>400</v>
      </c>
      <c r="EL67" s="206"/>
      <c r="EM67" s="206"/>
      <c r="EN67" s="206"/>
      <c r="EO67" s="206"/>
      <c r="EP67" s="206"/>
      <c r="EQ67" s="206"/>
      <c r="ER67" s="206"/>
      <c r="ES67" s="206"/>
      <c r="ET67" s="206"/>
      <c r="EU67" s="206"/>
      <c r="EV67" s="206"/>
      <c r="EW67" s="206"/>
      <c r="EX67" s="206"/>
      <c r="EY67" s="206"/>
      <c r="EZ67" s="206"/>
      <c r="FA67" s="121"/>
    </row>
    <row r="68" spans="1:157" s="30" customFormat="1" ht="43.5" customHeight="1">
      <c r="A68" s="198" t="s">
        <v>244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9"/>
      <c r="AB68" s="200"/>
      <c r="AC68" s="201"/>
      <c r="AD68" s="201"/>
      <c r="AE68" s="201"/>
      <c r="AF68" s="201"/>
      <c r="AG68" s="201"/>
      <c r="AH68" s="201" t="s">
        <v>111</v>
      </c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2">
        <v>25300</v>
      </c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>
        <v>24900</v>
      </c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3">
        <f t="shared" si="32"/>
        <v>0</v>
      </c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203">
        <f t="shared" si="33"/>
        <v>0</v>
      </c>
      <c r="DF68" s="204"/>
      <c r="DG68" s="204"/>
      <c r="DH68" s="204"/>
      <c r="DI68" s="204"/>
      <c r="DJ68" s="204"/>
      <c r="DK68" s="204"/>
      <c r="DL68" s="204"/>
      <c r="DM68" s="204"/>
      <c r="DN68" s="204"/>
      <c r="DO68" s="204"/>
      <c r="DP68" s="204"/>
      <c r="DQ68" s="204"/>
      <c r="DR68" s="204"/>
      <c r="DS68" s="204"/>
      <c r="DT68" s="204"/>
      <c r="DU68" s="203">
        <f t="shared" si="34"/>
        <v>0</v>
      </c>
      <c r="DV68" s="204"/>
      <c r="DW68" s="204"/>
      <c r="DX68" s="204"/>
      <c r="DY68" s="204"/>
      <c r="DZ68" s="204"/>
      <c r="EA68" s="204"/>
      <c r="EB68" s="204"/>
      <c r="EC68" s="204"/>
      <c r="ED68" s="204"/>
      <c r="EE68" s="204"/>
      <c r="EF68" s="204"/>
      <c r="EG68" s="204"/>
      <c r="EH68" s="204"/>
      <c r="EI68" s="204"/>
      <c r="EJ68" s="204"/>
      <c r="EK68" s="203">
        <f t="shared" si="18"/>
        <v>400</v>
      </c>
      <c r="EL68" s="204"/>
      <c r="EM68" s="204"/>
      <c r="EN68" s="204"/>
      <c r="EO68" s="204"/>
      <c r="EP68" s="204"/>
      <c r="EQ68" s="204"/>
      <c r="ER68" s="204"/>
      <c r="ES68" s="204"/>
      <c r="ET68" s="204"/>
      <c r="EU68" s="204"/>
      <c r="EV68" s="204"/>
      <c r="EW68" s="204"/>
      <c r="EX68" s="204"/>
      <c r="EY68" s="204"/>
      <c r="EZ68" s="204"/>
      <c r="FA68" s="120"/>
    </row>
    <row r="69" spans="1:157" s="30" customFormat="1" ht="42.75" customHeight="1">
      <c r="A69" s="198" t="s">
        <v>244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9"/>
      <c r="AB69" s="200"/>
      <c r="AC69" s="201"/>
      <c r="AD69" s="201"/>
      <c r="AE69" s="201"/>
      <c r="AF69" s="201"/>
      <c r="AG69" s="201"/>
      <c r="AH69" s="201" t="s">
        <v>80</v>
      </c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  <c r="AV69" s="201"/>
      <c r="AW69" s="201"/>
      <c r="AX69" s="201"/>
      <c r="AY69" s="201"/>
      <c r="AZ69" s="201"/>
      <c r="BA69" s="201"/>
      <c r="BB69" s="201"/>
      <c r="BC69" s="202">
        <v>25300</v>
      </c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>
        <v>24900</v>
      </c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3">
        <f>AM69-BI69</f>
        <v>0</v>
      </c>
      <c r="CP69" s="204"/>
      <c r="CQ69" s="204"/>
      <c r="CR69" s="204"/>
      <c r="CS69" s="204"/>
      <c r="CT69" s="204"/>
      <c r="CU69" s="204"/>
      <c r="CV69" s="204"/>
      <c r="CW69" s="204"/>
      <c r="CX69" s="204"/>
      <c r="CY69" s="204"/>
      <c r="CZ69" s="204"/>
      <c r="DA69" s="204"/>
      <c r="DB69" s="204"/>
      <c r="DC69" s="204"/>
      <c r="DD69" s="204"/>
      <c r="DE69" s="203">
        <f>AM69-BI69</f>
        <v>0</v>
      </c>
      <c r="DF69" s="204"/>
      <c r="DG69" s="204"/>
      <c r="DH69" s="204"/>
      <c r="DI69" s="204"/>
      <c r="DJ69" s="204"/>
      <c r="DK69" s="204"/>
      <c r="DL69" s="204"/>
      <c r="DM69" s="204"/>
      <c r="DN69" s="204"/>
      <c r="DO69" s="204"/>
      <c r="DP69" s="204"/>
      <c r="DQ69" s="204"/>
      <c r="DR69" s="204"/>
      <c r="DS69" s="204"/>
      <c r="DT69" s="204"/>
      <c r="DU69" s="203">
        <f>AM69-BI69</f>
        <v>0</v>
      </c>
      <c r="DV69" s="204"/>
      <c r="DW69" s="204"/>
      <c r="DX69" s="204"/>
      <c r="DY69" s="204"/>
      <c r="DZ69" s="204"/>
      <c r="EA69" s="204"/>
      <c r="EB69" s="204"/>
      <c r="EC69" s="204"/>
      <c r="ED69" s="204"/>
      <c r="EE69" s="204"/>
      <c r="EF69" s="204"/>
      <c r="EG69" s="204"/>
      <c r="EH69" s="204"/>
      <c r="EI69" s="204"/>
      <c r="EJ69" s="204"/>
      <c r="EK69" s="203">
        <f>BC69-BY69</f>
        <v>400</v>
      </c>
      <c r="EL69" s="204"/>
      <c r="EM69" s="204"/>
      <c r="EN69" s="204"/>
      <c r="EO69" s="204"/>
      <c r="EP69" s="204"/>
      <c r="EQ69" s="204"/>
      <c r="ER69" s="204"/>
      <c r="ES69" s="204"/>
      <c r="ET69" s="204"/>
      <c r="EU69" s="204"/>
      <c r="EV69" s="204"/>
      <c r="EW69" s="204"/>
      <c r="EX69" s="204"/>
      <c r="EY69" s="204"/>
      <c r="EZ69" s="204"/>
      <c r="FA69" s="120"/>
    </row>
    <row r="70" spans="1:157" s="30" customFormat="1" ht="23.25" customHeight="1">
      <c r="A70" s="271" t="s">
        <v>26</v>
      </c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2"/>
      <c r="AB70" s="280"/>
      <c r="AC70" s="274"/>
      <c r="AD70" s="274"/>
      <c r="AE70" s="274"/>
      <c r="AF70" s="274"/>
      <c r="AG70" s="274"/>
      <c r="AH70" s="274" t="s">
        <v>27</v>
      </c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3">
        <f>BC71+BC78</f>
        <v>1111000</v>
      </c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>
        <f>BY71+BY78</f>
        <v>1174277.51</v>
      </c>
      <c r="BZ70" s="273"/>
      <c r="CA70" s="273"/>
      <c r="CB70" s="273"/>
      <c r="CC70" s="273"/>
      <c r="CD70" s="273"/>
      <c r="CE70" s="273"/>
      <c r="CF70" s="273"/>
      <c r="CG70" s="273"/>
      <c r="CH70" s="273"/>
      <c r="CI70" s="273"/>
      <c r="CJ70" s="273"/>
      <c r="CK70" s="273"/>
      <c r="CL70" s="273"/>
      <c r="CM70" s="273"/>
      <c r="CN70" s="273"/>
      <c r="CO70" s="205">
        <f t="shared" ref="CO70:CO98" si="35">AM70-BI70</f>
        <v>0</v>
      </c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5">
        <f t="shared" ref="DE70:DE98" si="36">AM70-BI70</f>
        <v>0</v>
      </c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5">
        <f t="shared" ref="DU70:DU98" si="37">AM70-BI70</f>
        <v>0</v>
      </c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  <c r="EJ70" s="206"/>
      <c r="EK70" s="205">
        <f t="shared" si="18"/>
        <v>-63277.510000000009</v>
      </c>
      <c r="EL70" s="206"/>
      <c r="EM70" s="206"/>
      <c r="EN70" s="206"/>
      <c r="EO70" s="206"/>
      <c r="EP70" s="206"/>
      <c r="EQ70" s="206"/>
      <c r="ER70" s="206"/>
      <c r="ES70" s="206"/>
      <c r="ET70" s="206"/>
      <c r="EU70" s="206"/>
      <c r="EV70" s="206"/>
      <c r="EW70" s="206"/>
      <c r="EX70" s="206"/>
      <c r="EY70" s="206"/>
      <c r="EZ70" s="206"/>
      <c r="FA70" s="120"/>
    </row>
    <row r="71" spans="1:157" s="30" customFormat="1" ht="65.25" customHeight="1">
      <c r="A71" s="271" t="s">
        <v>1</v>
      </c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271"/>
      <c r="U71" s="271"/>
      <c r="V71" s="271"/>
      <c r="W71" s="271"/>
      <c r="X71" s="271"/>
      <c r="Y71" s="271"/>
      <c r="Z71" s="271"/>
      <c r="AA71" s="272"/>
      <c r="AB71" s="280"/>
      <c r="AC71" s="274"/>
      <c r="AD71" s="274"/>
      <c r="AE71" s="274"/>
      <c r="AF71" s="274"/>
      <c r="AG71" s="274"/>
      <c r="AH71" s="274" t="s">
        <v>28</v>
      </c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3">
        <f>BC72+BC74+BC76</f>
        <v>1110600</v>
      </c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>
        <f>BY72+BY74+BY76</f>
        <v>1174277.51</v>
      </c>
      <c r="BZ71" s="273"/>
      <c r="CA71" s="273"/>
      <c r="CB71" s="273"/>
      <c r="CC71" s="273"/>
      <c r="CD71" s="273"/>
      <c r="CE71" s="273"/>
      <c r="CF71" s="273"/>
      <c r="CG71" s="273"/>
      <c r="CH71" s="273"/>
      <c r="CI71" s="273"/>
      <c r="CJ71" s="273"/>
      <c r="CK71" s="273"/>
      <c r="CL71" s="273"/>
      <c r="CM71" s="273"/>
      <c r="CN71" s="273"/>
      <c r="CO71" s="205">
        <f t="shared" si="35"/>
        <v>0</v>
      </c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5">
        <f t="shared" si="36"/>
        <v>0</v>
      </c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5">
        <f t="shared" si="37"/>
        <v>0</v>
      </c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5">
        <f t="shared" si="18"/>
        <v>-63677.510000000009</v>
      </c>
      <c r="EL71" s="206"/>
      <c r="EM71" s="206"/>
      <c r="EN71" s="206"/>
      <c r="EO71" s="206"/>
      <c r="EP71" s="206"/>
      <c r="EQ71" s="206"/>
      <c r="ER71" s="206"/>
      <c r="ES71" s="206"/>
      <c r="ET71" s="206"/>
      <c r="EU71" s="206"/>
      <c r="EV71" s="206"/>
      <c r="EW71" s="206"/>
      <c r="EX71" s="206"/>
      <c r="EY71" s="206"/>
      <c r="EZ71" s="206"/>
      <c r="FA71" s="120"/>
    </row>
    <row r="72" spans="1:157" s="30" customFormat="1" ht="53.25" customHeight="1">
      <c r="A72" s="198" t="s">
        <v>61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9"/>
      <c r="AB72" s="200"/>
      <c r="AC72" s="201"/>
      <c r="AD72" s="201"/>
      <c r="AE72" s="201"/>
      <c r="AF72" s="201"/>
      <c r="AG72" s="201"/>
      <c r="AH72" s="201" t="s">
        <v>112</v>
      </c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  <c r="AV72" s="201"/>
      <c r="AW72" s="201"/>
      <c r="AX72" s="201"/>
      <c r="AY72" s="201"/>
      <c r="AZ72" s="201"/>
      <c r="BA72" s="201"/>
      <c r="BB72" s="201"/>
      <c r="BC72" s="202">
        <v>547300</v>
      </c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>
        <v>703956.49</v>
      </c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3">
        <f t="shared" si="35"/>
        <v>0</v>
      </c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  <c r="CZ72" s="204"/>
      <c r="DA72" s="204"/>
      <c r="DB72" s="204"/>
      <c r="DC72" s="204"/>
      <c r="DD72" s="204"/>
      <c r="DE72" s="203">
        <f t="shared" si="36"/>
        <v>0</v>
      </c>
      <c r="DF72" s="204"/>
      <c r="DG72" s="204"/>
      <c r="DH72" s="204"/>
      <c r="DI72" s="204"/>
      <c r="DJ72" s="204"/>
      <c r="DK72" s="204"/>
      <c r="DL72" s="204"/>
      <c r="DM72" s="204"/>
      <c r="DN72" s="204"/>
      <c r="DO72" s="204"/>
      <c r="DP72" s="204"/>
      <c r="DQ72" s="204"/>
      <c r="DR72" s="204"/>
      <c r="DS72" s="204"/>
      <c r="DT72" s="204"/>
      <c r="DU72" s="203">
        <f t="shared" si="37"/>
        <v>0</v>
      </c>
      <c r="DV72" s="204"/>
      <c r="DW72" s="204"/>
      <c r="DX72" s="204"/>
      <c r="DY72" s="204"/>
      <c r="DZ72" s="204"/>
      <c r="EA72" s="204"/>
      <c r="EB72" s="204"/>
      <c r="EC72" s="204"/>
      <c r="ED72" s="204"/>
      <c r="EE72" s="204"/>
      <c r="EF72" s="204"/>
      <c r="EG72" s="204"/>
      <c r="EH72" s="204"/>
      <c r="EI72" s="204"/>
      <c r="EJ72" s="204"/>
      <c r="EK72" s="203">
        <f t="shared" si="18"/>
        <v>-156656.49</v>
      </c>
      <c r="EL72" s="204"/>
      <c r="EM72" s="204"/>
      <c r="EN72" s="204"/>
      <c r="EO72" s="204"/>
      <c r="EP72" s="204"/>
      <c r="EQ72" s="204"/>
      <c r="ER72" s="204"/>
      <c r="ES72" s="204"/>
      <c r="ET72" s="204"/>
      <c r="EU72" s="204"/>
      <c r="EV72" s="204"/>
      <c r="EW72" s="204"/>
      <c r="EX72" s="204"/>
      <c r="EY72" s="204"/>
      <c r="EZ72" s="204"/>
      <c r="FA72" s="120"/>
    </row>
    <row r="73" spans="1:157" s="2" customFormat="1" ht="44.25" customHeight="1">
      <c r="A73" s="198" t="s">
        <v>62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9"/>
      <c r="AB73" s="200"/>
      <c r="AC73" s="201"/>
      <c r="AD73" s="201"/>
      <c r="AE73" s="201"/>
      <c r="AF73" s="201"/>
      <c r="AG73" s="201"/>
      <c r="AH73" s="201" t="s">
        <v>29</v>
      </c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2">
        <v>547300</v>
      </c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>
        <v>703956.49</v>
      </c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3">
        <f t="shared" si="35"/>
        <v>0</v>
      </c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204"/>
      <c r="DC73" s="204"/>
      <c r="DD73" s="204"/>
      <c r="DE73" s="203">
        <f t="shared" si="36"/>
        <v>0</v>
      </c>
      <c r="DF73" s="204"/>
      <c r="DG73" s="204"/>
      <c r="DH73" s="204"/>
      <c r="DI73" s="204"/>
      <c r="DJ73" s="204"/>
      <c r="DK73" s="204"/>
      <c r="DL73" s="204"/>
      <c r="DM73" s="204"/>
      <c r="DN73" s="204"/>
      <c r="DO73" s="204"/>
      <c r="DP73" s="204"/>
      <c r="DQ73" s="204"/>
      <c r="DR73" s="204"/>
      <c r="DS73" s="204"/>
      <c r="DT73" s="204"/>
      <c r="DU73" s="203">
        <f t="shared" si="37"/>
        <v>0</v>
      </c>
      <c r="DV73" s="204"/>
      <c r="DW73" s="204"/>
      <c r="DX73" s="204"/>
      <c r="DY73" s="204"/>
      <c r="DZ73" s="204"/>
      <c r="EA73" s="204"/>
      <c r="EB73" s="204"/>
      <c r="EC73" s="204"/>
      <c r="ED73" s="204"/>
      <c r="EE73" s="204"/>
      <c r="EF73" s="204"/>
      <c r="EG73" s="204"/>
      <c r="EH73" s="204"/>
      <c r="EI73" s="204"/>
      <c r="EJ73" s="204"/>
      <c r="EK73" s="203">
        <f t="shared" si="18"/>
        <v>-156656.49</v>
      </c>
      <c r="EL73" s="204"/>
      <c r="EM73" s="204"/>
      <c r="EN73" s="204"/>
      <c r="EO73" s="204"/>
      <c r="EP73" s="204"/>
      <c r="EQ73" s="204"/>
      <c r="ER73" s="204"/>
      <c r="ES73" s="204"/>
      <c r="ET73" s="204"/>
      <c r="EU73" s="204"/>
      <c r="EV73" s="204"/>
      <c r="EW73" s="204"/>
      <c r="EX73" s="204"/>
      <c r="EY73" s="204"/>
      <c r="EZ73" s="204"/>
      <c r="FA73" s="121"/>
    </row>
    <row r="74" spans="1:157" s="30" customFormat="1" ht="53.25" customHeight="1">
      <c r="A74" s="198" t="s">
        <v>2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9"/>
      <c r="AB74" s="200"/>
      <c r="AC74" s="201"/>
      <c r="AD74" s="201"/>
      <c r="AE74" s="201"/>
      <c r="AF74" s="201"/>
      <c r="AG74" s="201"/>
      <c r="AH74" s="201" t="s">
        <v>113</v>
      </c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  <c r="AV74" s="201"/>
      <c r="AW74" s="201"/>
      <c r="AX74" s="201"/>
      <c r="AY74" s="201"/>
      <c r="AZ74" s="201"/>
      <c r="BA74" s="201"/>
      <c r="BB74" s="201"/>
      <c r="BC74" s="202">
        <v>45400</v>
      </c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>
        <v>26565.84</v>
      </c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3">
        <f t="shared" si="35"/>
        <v>0</v>
      </c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  <c r="CZ74" s="204"/>
      <c r="DA74" s="204"/>
      <c r="DB74" s="204"/>
      <c r="DC74" s="204"/>
      <c r="DD74" s="204"/>
      <c r="DE74" s="203">
        <f t="shared" si="36"/>
        <v>0</v>
      </c>
      <c r="DF74" s="204"/>
      <c r="DG74" s="204"/>
      <c r="DH74" s="204"/>
      <c r="DI74" s="204"/>
      <c r="DJ74" s="204"/>
      <c r="DK74" s="204"/>
      <c r="DL74" s="204"/>
      <c r="DM74" s="204"/>
      <c r="DN74" s="204"/>
      <c r="DO74" s="204"/>
      <c r="DP74" s="204"/>
      <c r="DQ74" s="204"/>
      <c r="DR74" s="204"/>
      <c r="DS74" s="204"/>
      <c r="DT74" s="204"/>
      <c r="DU74" s="203">
        <f t="shared" si="37"/>
        <v>0</v>
      </c>
      <c r="DV74" s="204"/>
      <c r="DW74" s="204"/>
      <c r="DX74" s="204"/>
      <c r="DY74" s="204"/>
      <c r="DZ74" s="204"/>
      <c r="EA74" s="204"/>
      <c r="EB74" s="204"/>
      <c r="EC74" s="204"/>
      <c r="ED74" s="204"/>
      <c r="EE74" s="204"/>
      <c r="EF74" s="204"/>
      <c r="EG74" s="204"/>
      <c r="EH74" s="204"/>
      <c r="EI74" s="204"/>
      <c r="EJ74" s="204"/>
      <c r="EK74" s="203">
        <f t="shared" si="18"/>
        <v>18834.16</v>
      </c>
      <c r="EL74" s="204"/>
      <c r="EM74" s="204"/>
      <c r="EN74" s="204"/>
      <c r="EO74" s="204"/>
      <c r="EP74" s="204"/>
      <c r="EQ74" s="204"/>
      <c r="ER74" s="204"/>
      <c r="ES74" s="204"/>
      <c r="ET74" s="204"/>
      <c r="EU74" s="204"/>
      <c r="EV74" s="204"/>
      <c r="EW74" s="204"/>
      <c r="EX74" s="204"/>
      <c r="EY74" s="204"/>
      <c r="EZ74" s="204"/>
      <c r="FA74" s="120"/>
    </row>
    <row r="75" spans="1:157" s="30" customFormat="1" ht="43.5" customHeight="1">
      <c r="A75" s="198" t="s">
        <v>30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9"/>
      <c r="AB75" s="200"/>
      <c r="AC75" s="201"/>
      <c r="AD75" s="201"/>
      <c r="AE75" s="201"/>
      <c r="AF75" s="201"/>
      <c r="AG75" s="201"/>
      <c r="AH75" s="201" t="s">
        <v>31</v>
      </c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2">
        <v>45400</v>
      </c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>
        <v>26565.84</v>
      </c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3">
        <f t="shared" si="35"/>
        <v>0</v>
      </c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  <c r="CZ75" s="204"/>
      <c r="DA75" s="204"/>
      <c r="DB75" s="204"/>
      <c r="DC75" s="204"/>
      <c r="DD75" s="204"/>
      <c r="DE75" s="203">
        <f t="shared" si="36"/>
        <v>0</v>
      </c>
      <c r="DF75" s="204"/>
      <c r="DG75" s="204"/>
      <c r="DH75" s="204"/>
      <c r="DI75" s="204"/>
      <c r="DJ75" s="204"/>
      <c r="DK75" s="204"/>
      <c r="DL75" s="204"/>
      <c r="DM75" s="204"/>
      <c r="DN75" s="204"/>
      <c r="DO75" s="204"/>
      <c r="DP75" s="204"/>
      <c r="DQ75" s="204"/>
      <c r="DR75" s="204"/>
      <c r="DS75" s="204"/>
      <c r="DT75" s="204"/>
      <c r="DU75" s="203">
        <f t="shared" si="37"/>
        <v>0</v>
      </c>
      <c r="DV75" s="204"/>
      <c r="DW75" s="204"/>
      <c r="DX75" s="204"/>
      <c r="DY75" s="204"/>
      <c r="DZ75" s="204"/>
      <c r="EA75" s="204"/>
      <c r="EB75" s="204"/>
      <c r="EC75" s="204"/>
      <c r="ED75" s="204"/>
      <c r="EE75" s="204"/>
      <c r="EF75" s="204"/>
      <c r="EG75" s="204"/>
      <c r="EH75" s="204"/>
      <c r="EI75" s="204"/>
      <c r="EJ75" s="204"/>
      <c r="EK75" s="203">
        <f t="shared" si="18"/>
        <v>18834.16</v>
      </c>
      <c r="EL75" s="204"/>
      <c r="EM75" s="204"/>
      <c r="EN75" s="204"/>
      <c r="EO75" s="204"/>
      <c r="EP75" s="204"/>
      <c r="EQ75" s="204"/>
      <c r="ER75" s="204"/>
      <c r="ES75" s="204"/>
      <c r="ET75" s="204"/>
      <c r="EU75" s="204"/>
      <c r="EV75" s="204"/>
      <c r="EW75" s="204"/>
      <c r="EX75" s="204"/>
      <c r="EY75" s="204"/>
      <c r="EZ75" s="204"/>
      <c r="FA75" s="120"/>
    </row>
    <row r="76" spans="1:157" s="30" customFormat="1" ht="33.75" customHeight="1">
      <c r="A76" s="307" t="s">
        <v>274</v>
      </c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  <c r="AA76" s="308"/>
      <c r="AB76" s="200"/>
      <c r="AC76" s="201"/>
      <c r="AD76" s="201"/>
      <c r="AE76" s="201"/>
      <c r="AF76" s="201"/>
      <c r="AG76" s="201"/>
      <c r="AH76" s="201" t="s">
        <v>341</v>
      </c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2">
        <v>517900</v>
      </c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>
        <v>443755.18</v>
      </c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3">
        <f t="shared" si="35"/>
        <v>0</v>
      </c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  <c r="CZ76" s="204"/>
      <c r="DA76" s="204"/>
      <c r="DB76" s="204"/>
      <c r="DC76" s="204"/>
      <c r="DD76" s="204"/>
      <c r="DE76" s="203">
        <f t="shared" si="36"/>
        <v>0</v>
      </c>
      <c r="DF76" s="204"/>
      <c r="DG76" s="204"/>
      <c r="DH76" s="204"/>
      <c r="DI76" s="204"/>
      <c r="DJ76" s="204"/>
      <c r="DK76" s="204"/>
      <c r="DL76" s="204"/>
      <c r="DM76" s="204"/>
      <c r="DN76" s="204"/>
      <c r="DO76" s="204"/>
      <c r="DP76" s="204"/>
      <c r="DQ76" s="204"/>
      <c r="DR76" s="204"/>
      <c r="DS76" s="204"/>
      <c r="DT76" s="204"/>
      <c r="DU76" s="203">
        <f t="shared" si="37"/>
        <v>0</v>
      </c>
      <c r="DV76" s="204"/>
      <c r="DW76" s="204"/>
      <c r="DX76" s="204"/>
      <c r="DY76" s="204"/>
      <c r="DZ76" s="204"/>
      <c r="EA76" s="204"/>
      <c r="EB76" s="204"/>
      <c r="EC76" s="204"/>
      <c r="ED76" s="204"/>
      <c r="EE76" s="204"/>
      <c r="EF76" s="204"/>
      <c r="EG76" s="204"/>
      <c r="EH76" s="204"/>
      <c r="EI76" s="204"/>
      <c r="EJ76" s="204"/>
      <c r="EK76" s="203">
        <f t="shared" ref="EK76:EK77" si="38">BC76-BY76</f>
        <v>74144.820000000007</v>
      </c>
      <c r="EL76" s="204"/>
      <c r="EM76" s="204"/>
      <c r="EN76" s="204"/>
      <c r="EO76" s="204"/>
      <c r="EP76" s="204"/>
      <c r="EQ76" s="204"/>
      <c r="ER76" s="204"/>
      <c r="ES76" s="204"/>
      <c r="ET76" s="204"/>
      <c r="EU76" s="204"/>
      <c r="EV76" s="204"/>
      <c r="EW76" s="204"/>
      <c r="EX76" s="204"/>
      <c r="EY76" s="204"/>
      <c r="EZ76" s="204"/>
      <c r="FA76" s="120"/>
    </row>
    <row r="77" spans="1:157" s="30" customFormat="1" ht="22.5" customHeight="1">
      <c r="A77" s="307" t="s">
        <v>275</v>
      </c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  <c r="AA77" s="308"/>
      <c r="AB77" s="200"/>
      <c r="AC77" s="201"/>
      <c r="AD77" s="201"/>
      <c r="AE77" s="201"/>
      <c r="AF77" s="201"/>
      <c r="AG77" s="201"/>
      <c r="AH77" s="201" t="s">
        <v>276</v>
      </c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2">
        <v>517900</v>
      </c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>
        <v>443755.18</v>
      </c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3">
        <f t="shared" si="35"/>
        <v>0</v>
      </c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  <c r="CZ77" s="204"/>
      <c r="DA77" s="204"/>
      <c r="DB77" s="204"/>
      <c r="DC77" s="204"/>
      <c r="DD77" s="204"/>
      <c r="DE77" s="203">
        <f t="shared" si="36"/>
        <v>0</v>
      </c>
      <c r="DF77" s="204"/>
      <c r="DG77" s="204"/>
      <c r="DH77" s="204"/>
      <c r="DI77" s="204"/>
      <c r="DJ77" s="204"/>
      <c r="DK77" s="204"/>
      <c r="DL77" s="204"/>
      <c r="DM77" s="204"/>
      <c r="DN77" s="204"/>
      <c r="DO77" s="204"/>
      <c r="DP77" s="204"/>
      <c r="DQ77" s="204"/>
      <c r="DR77" s="204"/>
      <c r="DS77" s="204"/>
      <c r="DT77" s="204"/>
      <c r="DU77" s="203">
        <f t="shared" si="37"/>
        <v>0</v>
      </c>
      <c r="DV77" s="204"/>
      <c r="DW77" s="204"/>
      <c r="DX77" s="204"/>
      <c r="DY77" s="204"/>
      <c r="DZ77" s="204"/>
      <c r="EA77" s="204"/>
      <c r="EB77" s="204"/>
      <c r="EC77" s="204"/>
      <c r="ED77" s="204"/>
      <c r="EE77" s="204"/>
      <c r="EF77" s="204"/>
      <c r="EG77" s="204"/>
      <c r="EH77" s="204"/>
      <c r="EI77" s="204"/>
      <c r="EJ77" s="204"/>
      <c r="EK77" s="203">
        <f t="shared" si="38"/>
        <v>74144.820000000007</v>
      </c>
      <c r="EL77" s="204"/>
      <c r="EM77" s="204"/>
      <c r="EN77" s="204"/>
      <c r="EO77" s="204"/>
      <c r="EP77" s="204"/>
      <c r="EQ77" s="204"/>
      <c r="ER77" s="204"/>
      <c r="ES77" s="204"/>
      <c r="ET77" s="204"/>
      <c r="EU77" s="204"/>
      <c r="EV77" s="204"/>
      <c r="EW77" s="204"/>
      <c r="EX77" s="204"/>
      <c r="EY77" s="204"/>
      <c r="EZ77" s="204"/>
      <c r="FA77" s="120"/>
    </row>
    <row r="78" spans="1:157" s="30" customFormat="1" ht="22.5" customHeight="1">
      <c r="A78" s="271" t="s">
        <v>32</v>
      </c>
      <c r="B78" s="271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U78" s="271"/>
      <c r="V78" s="271"/>
      <c r="W78" s="271"/>
      <c r="X78" s="271"/>
      <c r="Y78" s="271"/>
      <c r="Z78" s="271"/>
      <c r="AA78" s="272"/>
      <c r="AB78" s="280"/>
      <c r="AC78" s="274"/>
      <c r="AD78" s="274"/>
      <c r="AE78" s="274"/>
      <c r="AF78" s="274"/>
      <c r="AG78" s="274"/>
      <c r="AH78" s="274" t="s">
        <v>33</v>
      </c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3">
        <f>BC79</f>
        <v>400</v>
      </c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>
        <f>BY79</f>
        <v>0</v>
      </c>
      <c r="BZ78" s="273"/>
      <c r="CA78" s="273"/>
      <c r="CB78" s="273"/>
      <c r="CC78" s="273"/>
      <c r="CD78" s="273"/>
      <c r="CE78" s="273"/>
      <c r="CF78" s="273"/>
      <c r="CG78" s="273"/>
      <c r="CH78" s="273"/>
      <c r="CI78" s="273"/>
      <c r="CJ78" s="273"/>
      <c r="CK78" s="273"/>
      <c r="CL78" s="273"/>
      <c r="CM78" s="273"/>
      <c r="CN78" s="273"/>
      <c r="CO78" s="205">
        <f t="shared" si="35"/>
        <v>0</v>
      </c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5">
        <f t="shared" si="36"/>
        <v>0</v>
      </c>
      <c r="DF78" s="206"/>
      <c r="DG78" s="206"/>
      <c r="DH78" s="206"/>
      <c r="DI78" s="206"/>
      <c r="DJ78" s="206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5">
        <f t="shared" si="37"/>
        <v>0</v>
      </c>
      <c r="DV78" s="206"/>
      <c r="DW78" s="206"/>
      <c r="DX78" s="206"/>
      <c r="DY78" s="206"/>
      <c r="DZ78" s="206"/>
      <c r="EA78" s="206"/>
      <c r="EB78" s="206"/>
      <c r="EC78" s="206"/>
      <c r="ED78" s="206"/>
      <c r="EE78" s="206"/>
      <c r="EF78" s="206"/>
      <c r="EG78" s="206"/>
      <c r="EH78" s="206"/>
      <c r="EI78" s="206"/>
      <c r="EJ78" s="206"/>
      <c r="EK78" s="205">
        <f t="shared" si="18"/>
        <v>400</v>
      </c>
      <c r="EL78" s="206"/>
      <c r="EM78" s="206"/>
      <c r="EN78" s="206"/>
      <c r="EO78" s="206"/>
      <c r="EP78" s="206"/>
      <c r="EQ78" s="206"/>
      <c r="ER78" s="206"/>
      <c r="ES78" s="206"/>
      <c r="ET78" s="206"/>
      <c r="EU78" s="206"/>
      <c r="EV78" s="206"/>
      <c r="EW78" s="206"/>
      <c r="EX78" s="206"/>
      <c r="EY78" s="206"/>
      <c r="EZ78" s="206"/>
      <c r="FA78" s="120"/>
    </row>
    <row r="79" spans="1:157" s="30" customFormat="1" ht="36" customHeight="1">
      <c r="A79" s="198" t="s">
        <v>35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9"/>
      <c r="AB79" s="200"/>
      <c r="AC79" s="201"/>
      <c r="AD79" s="201"/>
      <c r="AE79" s="201"/>
      <c r="AF79" s="201"/>
      <c r="AG79" s="201"/>
      <c r="AH79" s="201" t="s">
        <v>34</v>
      </c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2">
        <f>BC80</f>
        <v>400</v>
      </c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>
        <v>0</v>
      </c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3">
        <f t="shared" si="35"/>
        <v>0</v>
      </c>
      <c r="CP79" s="204"/>
      <c r="CQ79" s="204"/>
      <c r="CR79" s="204"/>
      <c r="CS79" s="204"/>
      <c r="CT79" s="204"/>
      <c r="CU79" s="204"/>
      <c r="CV79" s="204"/>
      <c r="CW79" s="204"/>
      <c r="CX79" s="204"/>
      <c r="CY79" s="204"/>
      <c r="CZ79" s="204"/>
      <c r="DA79" s="204"/>
      <c r="DB79" s="204"/>
      <c r="DC79" s="204"/>
      <c r="DD79" s="204"/>
      <c r="DE79" s="203">
        <f t="shared" si="36"/>
        <v>0</v>
      </c>
      <c r="DF79" s="204"/>
      <c r="DG79" s="204"/>
      <c r="DH79" s="204"/>
      <c r="DI79" s="204"/>
      <c r="DJ79" s="204"/>
      <c r="DK79" s="204"/>
      <c r="DL79" s="204"/>
      <c r="DM79" s="204"/>
      <c r="DN79" s="204"/>
      <c r="DO79" s="204"/>
      <c r="DP79" s="204"/>
      <c r="DQ79" s="204"/>
      <c r="DR79" s="204"/>
      <c r="DS79" s="204"/>
      <c r="DT79" s="204"/>
      <c r="DU79" s="203">
        <f t="shared" si="37"/>
        <v>0</v>
      </c>
      <c r="DV79" s="204"/>
      <c r="DW79" s="204"/>
      <c r="DX79" s="204"/>
      <c r="DY79" s="204"/>
      <c r="DZ79" s="204"/>
      <c r="EA79" s="204"/>
      <c r="EB79" s="204"/>
      <c r="EC79" s="204"/>
      <c r="ED79" s="204"/>
      <c r="EE79" s="204"/>
      <c r="EF79" s="204"/>
      <c r="EG79" s="204"/>
      <c r="EH79" s="204"/>
      <c r="EI79" s="204"/>
      <c r="EJ79" s="204"/>
      <c r="EK79" s="203">
        <f t="shared" si="18"/>
        <v>400</v>
      </c>
      <c r="EL79" s="204"/>
      <c r="EM79" s="204"/>
      <c r="EN79" s="204"/>
      <c r="EO79" s="204"/>
      <c r="EP79" s="204"/>
      <c r="EQ79" s="204"/>
      <c r="ER79" s="204"/>
      <c r="ES79" s="204"/>
      <c r="ET79" s="204"/>
      <c r="EU79" s="204"/>
      <c r="EV79" s="204"/>
      <c r="EW79" s="204"/>
      <c r="EX79" s="204"/>
      <c r="EY79" s="204"/>
      <c r="EZ79" s="204"/>
      <c r="FA79" s="120"/>
    </row>
    <row r="80" spans="1:157" s="2" customFormat="1" ht="32.25" customHeight="1">
      <c r="A80" s="198" t="s">
        <v>63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9"/>
      <c r="AB80" s="200"/>
      <c r="AC80" s="201"/>
      <c r="AD80" s="201"/>
      <c r="AE80" s="201"/>
      <c r="AF80" s="201"/>
      <c r="AG80" s="201"/>
      <c r="AH80" s="201" t="s">
        <v>114</v>
      </c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2">
        <v>400</v>
      </c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>
        <v>0</v>
      </c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3">
        <f t="shared" si="35"/>
        <v>0</v>
      </c>
      <c r="CP80" s="204"/>
      <c r="CQ80" s="204"/>
      <c r="CR80" s="204"/>
      <c r="CS80" s="204"/>
      <c r="CT80" s="204"/>
      <c r="CU80" s="204"/>
      <c r="CV80" s="204"/>
      <c r="CW80" s="204"/>
      <c r="CX80" s="204"/>
      <c r="CY80" s="204"/>
      <c r="CZ80" s="204"/>
      <c r="DA80" s="204"/>
      <c r="DB80" s="204"/>
      <c r="DC80" s="204"/>
      <c r="DD80" s="204"/>
      <c r="DE80" s="203">
        <f t="shared" si="36"/>
        <v>0</v>
      </c>
      <c r="DF80" s="204"/>
      <c r="DG80" s="204"/>
      <c r="DH80" s="204"/>
      <c r="DI80" s="204"/>
      <c r="DJ80" s="204"/>
      <c r="DK80" s="204"/>
      <c r="DL80" s="204"/>
      <c r="DM80" s="204"/>
      <c r="DN80" s="204"/>
      <c r="DO80" s="204"/>
      <c r="DP80" s="204"/>
      <c r="DQ80" s="204"/>
      <c r="DR80" s="204"/>
      <c r="DS80" s="204"/>
      <c r="DT80" s="204"/>
      <c r="DU80" s="203">
        <f t="shared" si="37"/>
        <v>0</v>
      </c>
      <c r="DV80" s="204"/>
      <c r="DW80" s="204"/>
      <c r="DX80" s="204"/>
      <c r="DY80" s="204"/>
      <c r="DZ80" s="204"/>
      <c r="EA80" s="204"/>
      <c r="EB80" s="204"/>
      <c r="EC80" s="204"/>
      <c r="ED80" s="204"/>
      <c r="EE80" s="204"/>
      <c r="EF80" s="204"/>
      <c r="EG80" s="204"/>
      <c r="EH80" s="204"/>
      <c r="EI80" s="204"/>
      <c r="EJ80" s="204"/>
      <c r="EK80" s="203">
        <f t="shared" si="18"/>
        <v>400</v>
      </c>
      <c r="EL80" s="204"/>
      <c r="EM80" s="204"/>
      <c r="EN80" s="204"/>
      <c r="EO80" s="204"/>
      <c r="EP80" s="204"/>
      <c r="EQ80" s="204"/>
      <c r="ER80" s="204"/>
      <c r="ES80" s="204"/>
      <c r="ET80" s="204"/>
      <c r="EU80" s="204"/>
      <c r="EV80" s="204"/>
      <c r="EW80" s="204"/>
      <c r="EX80" s="204"/>
      <c r="EY80" s="204"/>
      <c r="EZ80" s="204"/>
      <c r="FA80" s="121"/>
    </row>
    <row r="81" spans="1:157" s="77" customFormat="1" ht="24" customHeight="1">
      <c r="A81" s="264" t="s">
        <v>65</v>
      </c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  <c r="W81" s="264"/>
      <c r="X81" s="264"/>
      <c r="Y81" s="264"/>
      <c r="Z81" s="264"/>
      <c r="AA81" s="265"/>
      <c r="AB81" s="214"/>
      <c r="AC81" s="215"/>
      <c r="AD81" s="215"/>
      <c r="AE81" s="215"/>
      <c r="AF81" s="215"/>
      <c r="AG81" s="215"/>
      <c r="AH81" s="215" t="s">
        <v>64</v>
      </c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6">
        <f>BC82</f>
        <v>1000</v>
      </c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>
        <f>BY82</f>
        <v>2637.86</v>
      </c>
      <c r="BZ81" s="216"/>
      <c r="CA81" s="216"/>
      <c r="CB81" s="216"/>
      <c r="CC81" s="216"/>
      <c r="CD81" s="216"/>
      <c r="CE81" s="216"/>
      <c r="CF81" s="216"/>
      <c r="CG81" s="216"/>
      <c r="CH81" s="216"/>
      <c r="CI81" s="216"/>
      <c r="CJ81" s="216"/>
      <c r="CK81" s="216"/>
      <c r="CL81" s="216"/>
      <c r="CM81" s="216"/>
      <c r="CN81" s="216"/>
      <c r="CO81" s="217">
        <f t="shared" si="35"/>
        <v>0</v>
      </c>
      <c r="CP81" s="218"/>
      <c r="CQ81" s="218"/>
      <c r="CR81" s="218"/>
      <c r="CS81" s="218"/>
      <c r="CT81" s="218"/>
      <c r="CU81" s="218"/>
      <c r="CV81" s="218"/>
      <c r="CW81" s="218"/>
      <c r="CX81" s="218"/>
      <c r="CY81" s="218"/>
      <c r="CZ81" s="218"/>
      <c r="DA81" s="218"/>
      <c r="DB81" s="218"/>
      <c r="DC81" s="218"/>
      <c r="DD81" s="218"/>
      <c r="DE81" s="217">
        <f t="shared" si="36"/>
        <v>0</v>
      </c>
      <c r="DF81" s="218"/>
      <c r="DG81" s="218"/>
      <c r="DH81" s="218"/>
      <c r="DI81" s="218"/>
      <c r="DJ81" s="218"/>
      <c r="DK81" s="218"/>
      <c r="DL81" s="218"/>
      <c r="DM81" s="218"/>
      <c r="DN81" s="218"/>
      <c r="DO81" s="218"/>
      <c r="DP81" s="218"/>
      <c r="DQ81" s="218"/>
      <c r="DR81" s="218"/>
      <c r="DS81" s="218"/>
      <c r="DT81" s="218"/>
      <c r="DU81" s="217">
        <f t="shared" si="37"/>
        <v>0</v>
      </c>
      <c r="DV81" s="218"/>
      <c r="DW81" s="218"/>
      <c r="DX81" s="218"/>
      <c r="DY81" s="218"/>
      <c r="DZ81" s="218"/>
      <c r="EA81" s="218"/>
      <c r="EB81" s="218"/>
      <c r="EC81" s="218"/>
      <c r="ED81" s="218"/>
      <c r="EE81" s="218"/>
      <c r="EF81" s="218"/>
      <c r="EG81" s="218"/>
      <c r="EH81" s="218"/>
      <c r="EI81" s="218"/>
      <c r="EJ81" s="218"/>
      <c r="EK81" s="217">
        <f t="shared" si="18"/>
        <v>-1637.8600000000001</v>
      </c>
      <c r="EL81" s="218"/>
      <c r="EM81" s="218"/>
      <c r="EN81" s="218"/>
      <c r="EO81" s="218"/>
      <c r="EP81" s="218"/>
      <c r="EQ81" s="218"/>
      <c r="ER81" s="218"/>
      <c r="ES81" s="218"/>
      <c r="ET81" s="218"/>
      <c r="EU81" s="218"/>
      <c r="EV81" s="218"/>
      <c r="EW81" s="218"/>
      <c r="EX81" s="218"/>
      <c r="EY81" s="218"/>
      <c r="EZ81" s="218"/>
      <c r="FA81" s="123"/>
    </row>
    <row r="82" spans="1:157" s="77" customFormat="1" ht="15.75" customHeight="1">
      <c r="A82" s="212" t="s">
        <v>66</v>
      </c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3"/>
      <c r="AB82" s="214"/>
      <c r="AC82" s="215"/>
      <c r="AD82" s="215"/>
      <c r="AE82" s="215"/>
      <c r="AF82" s="215"/>
      <c r="AG82" s="215"/>
      <c r="AH82" s="215" t="s">
        <v>67</v>
      </c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6">
        <f>BC83</f>
        <v>1000</v>
      </c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>
        <f>BY83</f>
        <v>2637.86</v>
      </c>
      <c r="BZ82" s="216"/>
      <c r="CA82" s="216"/>
      <c r="CB82" s="216"/>
      <c r="CC82" s="216"/>
      <c r="CD82" s="216"/>
      <c r="CE82" s="216"/>
      <c r="CF82" s="216"/>
      <c r="CG82" s="216"/>
      <c r="CH82" s="216"/>
      <c r="CI82" s="216"/>
      <c r="CJ82" s="216"/>
      <c r="CK82" s="216"/>
      <c r="CL82" s="216"/>
      <c r="CM82" s="216"/>
      <c r="CN82" s="216"/>
      <c r="CO82" s="217">
        <f t="shared" si="35"/>
        <v>0</v>
      </c>
      <c r="CP82" s="218"/>
      <c r="CQ82" s="218"/>
      <c r="CR82" s="218"/>
      <c r="CS82" s="218"/>
      <c r="CT82" s="218"/>
      <c r="CU82" s="218"/>
      <c r="CV82" s="218"/>
      <c r="CW82" s="218"/>
      <c r="CX82" s="218"/>
      <c r="CY82" s="218"/>
      <c r="CZ82" s="218"/>
      <c r="DA82" s="218"/>
      <c r="DB82" s="218"/>
      <c r="DC82" s="218"/>
      <c r="DD82" s="218"/>
      <c r="DE82" s="217">
        <f t="shared" si="36"/>
        <v>0</v>
      </c>
      <c r="DF82" s="218"/>
      <c r="DG82" s="218"/>
      <c r="DH82" s="218"/>
      <c r="DI82" s="218"/>
      <c r="DJ82" s="218"/>
      <c r="DK82" s="218"/>
      <c r="DL82" s="218"/>
      <c r="DM82" s="218"/>
      <c r="DN82" s="218"/>
      <c r="DO82" s="218"/>
      <c r="DP82" s="218"/>
      <c r="DQ82" s="218"/>
      <c r="DR82" s="218"/>
      <c r="DS82" s="218"/>
      <c r="DT82" s="218"/>
      <c r="DU82" s="217">
        <f t="shared" si="37"/>
        <v>0</v>
      </c>
      <c r="DV82" s="218"/>
      <c r="DW82" s="218"/>
      <c r="DX82" s="218"/>
      <c r="DY82" s="218"/>
      <c r="DZ82" s="218"/>
      <c r="EA82" s="218"/>
      <c r="EB82" s="218"/>
      <c r="EC82" s="218"/>
      <c r="ED82" s="218"/>
      <c r="EE82" s="218"/>
      <c r="EF82" s="218"/>
      <c r="EG82" s="218"/>
      <c r="EH82" s="218"/>
      <c r="EI82" s="218"/>
      <c r="EJ82" s="218"/>
      <c r="EK82" s="217">
        <f t="shared" si="18"/>
        <v>-1637.8600000000001</v>
      </c>
      <c r="EL82" s="218"/>
      <c r="EM82" s="218"/>
      <c r="EN82" s="218"/>
      <c r="EO82" s="218"/>
      <c r="EP82" s="218"/>
      <c r="EQ82" s="218"/>
      <c r="ER82" s="218"/>
      <c r="ES82" s="218"/>
      <c r="ET82" s="218"/>
      <c r="EU82" s="218"/>
      <c r="EV82" s="218"/>
      <c r="EW82" s="218"/>
      <c r="EX82" s="218"/>
      <c r="EY82" s="218"/>
      <c r="EZ82" s="218"/>
      <c r="FA82" s="123"/>
    </row>
    <row r="83" spans="1:157" s="78" customFormat="1" ht="19.5" customHeight="1">
      <c r="A83" s="301" t="s">
        <v>279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2"/>
      <c r="AB83" s="209"/>
      <c r="AC83" s="210"/>
      <c r="AD83" s="210"/>
      <c r="AE83" s="210"/>
      <c r="AF83" s="210"/>
      <c r="AG83" s="210"/>
      <c r="AH83" s="210" t="s">
        <v>277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1">
        <v>1000</v>
      </c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>
        <v>2637.86</v>
      </c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196">
        <f t="shared" si="35"/>
        <v>0</v>
      </c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6">
        <f t="shared" si="36"/>
        <v>0</v>
      </c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6">
        <f t="shared" si="37"/>
        <v>0</v>
      </c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6">
        <f t="shared" si="18"/>
        <v>-1637.8600000000001</v>
      </c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22"/>
    </row>
    <row r="84" spans="1:157" s="77" customFormat="1" ht="21.75" customHeight="1">
      <c r="A84" s="301" t="s">
        <v>279</v>
      </c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2"/>
      <c r="AB84" s="209"/>
      <c r="AC84" s="210"/>
      <c r="AD84" s="210"/>
      <c r="AE84" s="210"/>
      <c r="AF84" s="210"/>
      <c r="AG84" s="210"/>
      <c r="AH84" s="210" t="s">
        <v>278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1">
        <v>1000</v>
      </c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>
        <v>2637.86</v>
      </c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196">
        <f t="shared" si="35"/>
        <v>0</v>
      </c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6">
        <f t="shared" si="36"/>
        <v>0</v>
      </c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6">
        <f t="shared" si="37"/>
        <v>0</v>
      </c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6">
        <f t="shared" si="18"/>
        <v>-1637.8600000000001</v>
      </c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23"/>
    </row>
    <row r="85" spans="1:157" s="77" customFormat="1" ht="21.75" customHeight="1">
      <c r="A85" s="212" t="s">
        <v>281</v>
      </c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3"/>
      <c r="AB85" s="214"/>
      <c r="AC85" s="215"/>
      <c r="AD85" s="215"/>
      <c r="AE85" s="215"/>
      <c r="AF85" s="215"/>
      <c r="AG85" s="215"/>
      <c r="AH85" s="215" t="s">
        <v>280</v>
      </c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6">
        <f>BC86</f>
        <v>0</v>
      </c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>
        <f>BY86</f>
        <v>130662.23</v>
      </c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7">
        <f t="shared" si="35"/>
        <v>0</v>
      </c>
      <c r="CP85" s="218"/>
      <c r="CQ85" s="218"/>
      <c r="CR85" s="218"/>
      <c r="CS85" s="218"/>
      <c r="CT85" s="218"/>
      <c r="CU85" s="218"/>
      <c r="CV85" s="218"/>
      <c r="CW85" s="218"/>
      <c r="CX85" s="218"/>
      <c r="CY85" s="218"/>
      <c r="CZ85" s="218"/>
      <c r="DA85" s="218"/>
      <c r="DB85" s="218"/>
      <c r="DC85" s="218"/>
      <c r="DD85" s="218"/>
      <c r="DE85" s="217">
        <f t="shared" si="36"/>
        <v>0</v>
      </c>
      <c r="DF85" s="218"/>
      <c r="DG85" s="218"/>
      <c r="DH85" s="218"/>
      <c r="DI85" s="218"/>
      <c r="DJ85" s="218"/>
      <c r="DK85" s="218"/>
      <c r="DL85" s="218"/>
      <c r="DM85" s="218"/>
      <c r="DN85" s="218"/>
      <c r="DO85" s="218"/>
      <c r="DP85" s="218"/>
      <c r="DQ85" s="218"/>
      <c r="DR85" s="218"/>
      <c r="DS85" s="218"/>
      <c r="DT85" s="218"/>
      <c r="DU85" s="217">
        <f t="shared" si="37"/>
        <v>0</v>
      </c>
      <c r="DV85" s="218"/>
      <c r="DW85" s="218"/>
      <c r="DX85" s="218"/>
      <c r="DY85" s="218"/>
      <c r="DZ85" s="218"/>
      <c r="EA85" s="218"/>
      <c r="EB85" s="218"/>
      <c r="EC85" s="218"/>
      <c r="ED85" s="218"/>
      <c r="EE85" s="218"/>
      <c r="EF85" s="218"/>
      <c r="EG85" s="218"/>
      <c r="EH85" s="218"/>
      <c r="EI85" s="218"/>
      <c r="EJ85" s="218"/>
      <c r="EK85" s="217">
        <f t="shared" ref="EK85:EK87" si="39">BC85-BY85</f>
        <v>-130662.23</v>
      </c>
      <c r="EL85" s="218"/>
      <c r="EM85" s="218"/>
      <c r="EN85" s="218"/>
      <c r="EO85" s="218"/>
      <c r="EP85" s="218"/>
      <c r="EQ85" s="218"/>
      <c r="ER85" s="218"/>
      <c r="ES85" s="218"/>
      <c r="ET85" s="218"/>
      <c r="EU85" s="218"/>
      <c r="EV85" s="218"/>
      <c r="EW85" s="218"/>
      <c r="EX85" s="218"/>
      <c r="EY85" s="218"/>
      <c r="EZ85" s="218"/>
      <c r="FA85" s="123"/>
    </row>
    <row r="86" spans="1:157" s="77" customFormat="1" ht="20.399999999999999" customHeight="1">
      <c r="A86" s="207" t="s">
        <v>342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8"/>
      <c r="AB86" s="209"/>
      <c r="AC86" s="210"/>
      <c r="AD86" s="210"/>
      <c r="AE86" s="210"/>
      <c r="AF86" s="210"/>
      <c r="AG86" s="210"/>
      <c r="AH86" s="210" t="s">
        <v>343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1">
        <f>BC87</f>
        <v>0</v>
      </c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>
        <f>BY87</f>
        <v>130662.23</v>
      </c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196">
        <f t="shared" si="35"/>
        <v>0</v>
      </c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6">
        <f t="shared" si="36"/>
        <v>0</v>
      </c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6">
        <f t="shared" si="37"/>
        <v>0</v>
      </c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6">
        <f t="shared" si="39"/>
        <v>-130662.23</v>
      </c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23"/>
    </row>
    <row r="87" spans="1:157" s="77" customFormat="1" ht="32.4" customHeight="1">
      <c r="A87" s="207" t="s">
        <v>344</v>
      </c>
      <c r="B87" s="207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8"/>
      <c r="AB87" s="209"/>
      <c r="AC87" s="210"/>
      <c r="AD87" s="210"/>
      <c r="AE87" s="210"/>
      <c r="AF87" s="210"/>
      <c r="AG87" s="210"/>
      <c r="AH87" s="210" t="s">
        <v>345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1">
        <v>0</v>
      </c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>
        <v>130662.23</v>
      </c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196">
        <f t="shared" si="35"/>
        <v>0</v>
      </c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6">
        <f t="shared" si="36"/>
        <v>0</v>
      </c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6">
        <f t="shared" si="37"/>
        <v>0</v>
      </c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6">
        <f t="shared" si="39"/>
        <v>-130662.23</v>
      </c>
      <c r="EL87" s="197"/>
      <c r="EM87" s="197"/>
      <c r="EN87" s="197"/>
      <c r="EO87" s="197"/>
      <c r="EP87" s="197"/>
      <c r="EQ87" s="197"/>
      <c r="ER87" s="197"/>
      <c r="ES87" s="197"/>
      <c r="ET87" s="197"/>
      <c r="EU87" s="197"/>
      <c r="EV87" s="197"/>
      <c r="EW87" s="197"/>
      <c r="EX87" s="197"/>
      <c r="EY87" s="197"/>
      <c r="EZ87" s="197"/>
      <c r="FA87" s="123"/>
    </row>
    <row r="88" spans="1:157" s="77" customFormat="1" ht="32.4" customHeight="1">
      <c r="A88" s="207" t="s">
        <v>346</v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8"/>
      <c r="AB88" s="209"/>
      <c r="AC88" s="210"/>
      <c r="AD88" s="210"/>
      <c r="AE88" s="210"/>
      <c r="AF88" s="210"/>
      <c r="AG88" s="210"/>
      <c r="AH88" s="210" t="s">
        <v>347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1">
        <v>0</v>
      </c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>
        <v>130662.23</v>
      </c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196">
        <f t="shared" ref="CO88" si="40">AM88-BI88</f>
        <v>0</v>
      </c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6">
        <f t="shared" ref="DE88" si="41">AM88-BI88</f>
        <v>0</v>
      </c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6">
        <f t="shared" ref="DU88" si="42">AM88-BI88</f>
        <v>0</v>
      </c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6">
        <f t="shared" ref="EK88" si="43">BC88-BY88</f>
        <v>-130662.23</v>
      </c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23"/>
    </row>
    <row r="89" spans="1:157" s="78" customFormat="1" ht="13.2" customHeight="1">
      <c r="A89" s="212" t="s">
        <v>81</v>
      </c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3"/>
      <c r="AB89" s="214"/>
      <c r="AC89" s="215"/>
      <c r="AD89" s="215"/>
      <c r="AE89" s="215"/>
      <c r="AF89" s="215"/>
      <c r="AG89" s="215"/>
      <c r="AH89" s="215" t="s">
        <v>348</v>
      </c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6">
        <f>BC91</f>
        <v>90300</v>
      </c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>
        <f>BY92+BY93</f>
        <v>152318.63</v>
      </c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7">
        <f t="shared" ref="CO89:CO94" si="44">AM89-BI89</f>
        <v>0</v>
      </c>
      <c r="CP89" s="218"/>
      <c r="CQ89" s="218"/>
      <c r="CR89" s="218"/>
      <c r="CS89" s="218"/>
      <c r="CT89" s="218"/>
      <c r="CU89" s="218"/>
      <c r="CV89" s="218"/>
      <c r="CW89" s="218"/>
      <c r="CX89" s="218"/>
      <c r="CY89" s="218"/>
      <c r="CZ89" s="218"/>
      <c r="DA89" s="218"/>
      <c r="DB89" s="218"/>
      <c r="DC89" s="218"/>
      <c r="DD89" s="218"/>
      <c r="DE89" s="217">
        <f t="shared" ref="DE89:DE94" si="45">AM89-BI89</f>
        <v>0</v>
      </c>
      <c r="DF89" s="218"/>
      <c r="DG89" s="218"/>
      <c r="DH89" s="218"/>
      <c r="DI89" s="218"/>
      <c r="DJ89" s="218"/>
      <c r="DK89" s="218"/>
      <c r="DL89" s="218"/>
      <c r="DM89" s="218"/>
      <c r="DN89" s="218"/>
      <c r="DO89" s="218"/>
      <c r="DP89" s="218"/>
      <c r="DQ89" s="218"/>
      <c r="DR89" s="218"/>
      <c r="DS89" s="218"/>
      <c r="DT89" s="218"/>
      <c r="DU89" s="217">
        <f t="shared" ref="DU89:DU94" si="46">AM89-BI89</f>
        <v>0</v>
      </c>
      <c r="DV89" s="218"/>
      <c r="DW89" s="218"/>
      <c r="DX89" s="218"/>
      <c r="DY89" s="218"/>
      <c r="DZ89" s="218"/>
      <c r="EA89" s="218"/>
      <c r="EB89" s="218"/>
      <c r="EC89" s="218"/>
      <c r="ED89" s="218"/>
      <c r="EE89" s="218"/>
      <c r="EF89" s="218"/>
      <c r="EG89" s="218"/>
      <c r="EH89" s="218"/>
      <c r="EI89" s="218"/>
      <c r="EJ89" s="218"/>
      <c r="EK89" s="217">
        <f t="shared" ref="EK89:EK94" si="47">BC89-BY89</f>
        <v>-62018.630000000005</v>
      </c>
      <c r="EL89" s="218"/>
      <c r="EM89" s="218"/>
      <c r="EN89" s="218"/>
      <c r="EO89" s="218"/>
      <c r="EP89" s="218"/>
      <c r="EQ89" s="218"/>
      <c r="ER89" s="218"/>
      <c r="ES89" s="218"/>
      <c r="ET89" s="218"/>
      <c r="EU89" s="218"/>
      <c r="EV89" s="218"/>
      <c r="EW89" s="218"/>
      <c r="EX89" s="218"/>
      <c r="EY89" s="218"/>
      <c r="EZ89" s="218"/>
      <c r="FA89" s="122"/>
    </row>
    <row r="90" spans="1:157" s="77" customFormat="1" ht="12" customHeight="1">
      <c r="A90" s="207" t="s">
        <v>349</v>
      </c>
      <c r="B90" s="207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8"/>
      <c r="AB90" s="209"/>
      <c r="AC90" s="210"/>
      <c r="AD90" s="210"/>
      <c r="AE90" s="210"/>
      <c r="AF90" s="210"/>
      <c r="AG90" s="210"/>
      <c r="AH90" s="210" t="s">
        <v>350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1">
        <v>90300</v>
      </c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>
        <v>90300</v>
      </c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196">
        <f t="shared" si="44"/>
        <v>0</v>
      </c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6">
        <f t="shared" si="45"/>
        <v>0</v>
      </c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6">
        <f t="shared" si="46"/>
        <v>0</v>
      </c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6">
        <f t="shared" si="47"/>
        <v>0</v>
      </c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23"/>
    </row>
    <row r="91" spans="1:157" s="77" customFormat="1" ht="32.4" customHeight="1">
      <c r="A91" s="207" t="s">
        <v>351</v>
      </c>
      <c r="B91" s="207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  <c r="W91" s="207"/>
      <c r="X91" s="207"/>
      <c r="Y91" s="207"/>
      <c r="Z91" s="207"/>
      <c r="AA91" s="208"/>
      <c r="AB91" s="209"/>
      <c r="AC91" s="210"/>
      <c r="AD91" s="210"/>
      <c r="AE91" s="210"/>
      <c r="AF91" s="210"/>
      <c r="AG91" s="210"/>
      <c r="AH91" s="210" t="s">
        <v>352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1">
        <v>90300</v>
      </c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>
        <v>90300</v>
      </c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196">
        <f t="shared" si="44"/>
        <v>0</v>
      </c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6">
        <f t="shared" si="45"/>
        <v>0</v>
      </c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6">
        <f t="shared" si="46"/>
        <v>0</v>
      </c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6">
        <f t="shared" si="47"/>
        <v>0</v>
      </c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23"/>
    </row>
    <row r="92" spans="1:157" s="77" customFormat="1" ht="44.4" customHeight="1">
      <c r="A92" s="207" t="s">
        <v>353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8"/>
      <c r="AB92" s="209"/>
      <c r="AC92" s="210"/>
      <c r="AD92" s="210"/>
      <c r="AE92" s="210"/>
      <c r="AF92" s="210"/>
      <c r="AG92" s="210"/>
      <c r="AH92" s="210" t="s">
        <v>355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1">
        <v>90300</v>
      </c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>
        <v>90300</v>
      </c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196">
        <f t="shared" si="44"/>
        <v>0</v>
      </c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6">
        <f t="shared" si="45"/>
        <v>0</v>
      </c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6">
        <f t="shared" si="46"/>
        <v>0</v>
      </c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6">
        <f t="shared" si="47"/>
        <v>0</v>
      </c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23"/>
    </row>
    <row r="93" spans="1:157" s="77" customFormat="1" ht="22.2" customHeight="1">
      <c r="A93" s="207" t="s">
        <v>354</v>
      </c>
      <c r="B93" s="207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8"/>
      <c r="AB93" s="209"/>
      <c r="AC93" s="210"/>
      <c r="AD93" s="210"/>
      <c r="AE93" s="210"/>
      <c r="AF93" s="210"/>
      <c r="AG93" s="210"/>
      <c r="AH93" s="210" t="s">
        <v>356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1">
        <v>0</v>
      </c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>
        <v>62018.63</v>
      </c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196">
        <f t="shared" si="44"/>
        <v>0</v>
      </c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6">
        <f t="shared" si="45"/>
        <v>0</v>
      </c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6">
        <f t="shared" si="46"/>
        <v>0</v>
      </c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6">
        <f t="shared" si="47"/>
        <v>-62018.63</v>
      </c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23"/>
    </row>
    <row r="94" spans="1:157" s="77" customFormat="1" ht="24" customHeight="1">
      <c r="A94" s="207" t="s">
        <v>357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8"/>
      <c r="AB94" s="209"/>
      <c r="AC94" s="210"/>
      <c r="AD94" s="210"/>
      <c r="AE94" s="210"/>
      <c r="AF94" s="210"/>
      <c r="AG94" s="210"/>
      <c r="AH94" s="210" t="s">
        <v>358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1">
        <v>0</v>
      </c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>
        <v>62018.63</v>
      </c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196">
        <f t="shared" si="44"/>
        <v>0</v>
      </c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6">
        <f t="shared" si="45"/>
        <v>0</v>
      </c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6">
        <f t="shared" si="46"/>
        <v>0</v>
      </c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6">
        <f t="shared" si="47"/>
        <v>-62018.63</v>
      </c>
      <c r="EL94" s="197"/>
      <c r="EM94" s="197"/>
      <c r="EN94" s="197"/>
      <c r="EO94" s="197"/>
      <c r="EP94" s="197"/>
      <c r="EQ94" s="197"/>
      <c r="ER94" s="197"/>
      <c r="ES94" s="197"/>
      <c r="ET94" s="197"/>
      <c r="EU94" s="197"/>
      <c r="EV94" s="197"/>
      <c r="EW94" s="197"/>
      <c r="EX94" s="197"/>
      <c r="EY94" s="197"/>
      <c r="EZ94" s="197"/>
      <c r="FA94" s="123"/>
    </row>
    <row r="95" spans="1:157" s="30" customFormat="1" ht="14.25" customHeight="1">
      <c r="A95" s="271" t="s">
        <v>84</v>
      </c>
      <c r="B95" s="271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2"/>
      <c r="AB95" s="280"/>
      <c r="AC95" s="274"/>
      <c r="AD95" s="274"/>
      <c r="AE95" s="274"/>
      <c r="AF95" s="274"/>
      <c r="AG95" s="274"/>
      <c r="AH95" s="274" t="s">
        <v>85</v>
      </c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3">
        <f>SUM(BC96)</f>
        <v>13511100</v>
      </c>
      <c r="BD95" s="273"/>
      <c r="BE95" s="273"/>
      <c r="BF95" s="273"/>
      <c r="BG95" s="273"/>
      <c r="BH95" s="273"/>
      <c r="BI95" s="273"/>
      <c r="BJ95" s="273"/>
      <c r="BK95" s="273"/>
      <c r="BL95" s="273"/>
      <c r="BM95" s="273"/>
      <c r="BN95" s="273"/>
      <c r="BO95" s="273"/>
      <c r="BP95" s="273"/>
      <c r="BQ95" s="273"/>
      <c r="BR95" s="273"/>
      <c r="BS95" s="273"/>
      <c r="BT95" s="273"/>
      <c r="BU95" s="273"/>
      <c r="BV95" s="273"/>
      <c r="BW95" s="273"/>
      <c r="BX95" s="273"/>
      <c r="BY95" s="273">
        <f>SUM(BY96)</f>
        <v>13511023.6</v>
      </c>
      <c r="BZ95" s="273"/>
      <c r="CA95" s="273"/>
      <c r="CB95" s="273"/>
      <c r="CC95" s="273"/>
      <c r="CD95" s="273"/>
      <c r="CE95" s="273"/>
      <c r="CF95" s="273"/>
      <c r="CG95" s="273"/>
      <c r="CH95" s="273"/>
      <c r="CI95" s="273"/>
      <c r="CJ95" s="273"/>
      <c r="CK95" s="273"/>
      <c r="CL95" s="273"/>
      <c r="CM95" s="273"/>
      <c r="CN95" s="273"/>
      <c r="CO95" s="205">
        <f t="shared" si="35"/>
        <v>0</v>
      </c>
      <c r="CP95" s="206"/>
      <c r="CQ95" s="206"/>
      <c r="CR95" s="206"/>
      <c r="CS95" s="206"/>
      <c r="CT95" s="206"/>
      <c r="CU95" s="206"/>
      <c r="CV95" s="206"/>
      <c r="CW95" s="206"/>
      <c r="CX95" s="206"/>
      <c r="CY95" s="206"/>
      <c r="CZ95" s="206"/>
      <c r="DA95" s="206"/>
      <c r="DB95" s="206"/>
      <c r="DC95" s="206"/>
      <c r="DD95" s="206"/>
      <c r="DE95" s="205">
        <f t="shared" si="36"/>
        <v>0</v>
      </c>
      <c r="DF95" s="206"/>
      <c r="DG95" s="206"/>
      <c r="DH95" s="206"/>
      <c r="DI95" s="206"/>
      <c r="DJ95" s="206"/>
      <c r="DK95" s="206"/>
      <c r="DL95" s="206"/>
      <c r="DM95" s="206"/>
      <c r="DN95" s="206"/>
      <c r="DO95" s="206"/>
      <c r="DP95" s="206"/>
      <c r="DQ95" s="206"/>
      <c r="DR95" s="206"/>
      <c r="DS95" s="206"/>
      <c r="DT95" s="206"/>
      <c r="DU95" s="205">
        <f t="shared" si="37"/>
        <v>0</v>
      </c>
      <c r="DV95" s="206"/>
      <c r="DW95" s="206"/>
      <c r="DX95" s="206"/>
      <c r="DY95" s="206"/>
      <c r="DZ95" s="206"/>
      <c r="EA95" s="206"/>
      <c r="EB95" s="206"/>
      <c r="EC95" s="206"/>
      <c r="ED95" s="206"/>
      <c r="EE95" s="206"/>
      <c r="EF95" s="206"/>
      <c r="EG95" s="206"/>
      <c r="EH95" s="206"/>
      <c r="EI95" s="206"/>
      <c r="EJ95" s="206"/>
      <c r="EK95" s="205">
        <f t="shared" si="18"/>
        <v>76.400000000372529</v>
      </c>
      <c r="EL95" s="206"/>
      <c r="EM95" s="206"/>
      <c r="EN95" s="206"/>
      <c r="EO95" s="206"/>
      <c r="EP95" s="206"/>
      <c r="EQ95" s="206"/>
      <c r="ER95" s="206"/>
      <c r="ES95" s="206"/>
      <c r="ET95" s="206"/>
      <c r="EU95" s="206"/>
      <c r="EV95" s="206"/>
      <c r="EW95" s="206"/>
      <c r="EX95" s="206"/>
      <c r="EY95" s="206"/>
      <c r="EZ95" s="206"/>
      <c r="FA95" s="120"/>
    </row>
    <row r="96" spans="1:157" s="30" customFormat="1" ht="24" customHeight="1">
      <c r="A96" s="271" t="s">
        <v>86</v>
      </c>
      <c r="B96" s="271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2"/>
      <c r="AB96" s="280"/>
      <c r="AC96" s="274"/>
      <c r="AD96" s="274"/>
      <c r="AE96" s="274"/>
      <c r="AF96" s="274"/>
      <c r="AG96" s="274"/>
      <c r="AH96" s="274" t="s">
        <v>87</v>
      </c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3">
        <f>SUM(BC97+BC100+BC106)</f>
        <v>13511100</v>
      </c>
      <c r="BD96" s="273"/>
      <c r="BE96" s="273"/>
      <c r="BF96" s="273"/>
      <c r="BG96" s="273"/>
      <c r="BH96" s="273"/>
      <c r="BI96" s="273"/>
      <c r="BJ96" s="273"/>
      <c r="BK96" s="273"/>
      <c r="BL96" s="273"/>
      <c r="BM96" s="273"/>
      <c r="BN96" s="273"/>
      <c r="BO96" s="273"/>
      <c r="BP96" s="273"/>
      <c r="BQ96" s="273"/>
      <c r="BR96" s="273"/>
      <c r="BS96" s="273"/>
      <c r="BT96" s="273"/>
      <c r="BU96" s="273"/>
      <c r="BV96" s="273"/>
      <c r="BW96" s="273"/>
      <c r="BX96" s="273"/>
      <c r="BY96" s="273">
        <f>SUM(BY97+BY100+BY106)</f>
        <v>13511023.6</v>
      </c>
      <c r="BZ96" s="273"/>
      <c r="CA96" s="273"/>
      <c r="CB96" s="273"/>
      <c r="CC96" s="273"/>
      <c r="CD96" s="273"/>
      <c r="CE96" s="273"/>
      <c r="CF96" s="273"/>
      <c r="CG96" s="273"/>
      <c r="CH96" s="273"/>
      <c r="CI96" s="273"/>
      <c r="CJ96" s="273"/>
      <c r="CK96" s="273"/>
      <c r="CL96" s="273"/>
      <c r="CM96" s="273"/>
      <c r="CN96" s="273"/>
      <c r="CO96" s="205">
        <f t="shared" si="35"/>
        <v>0</v>
      </c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5">
        <f t="shared" si="36"/>
        <v>0</v>
      </c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5">
        <f t="shared" si="37"/>
        <v>0</v>
      </c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  <c r="EJ96" s="206"/>
      <c r="EK96" s="205">
        <f t="shared" si="18"/>
        <v>76.400000000372529</v>
      </c>
      <c r="EL96" s="206"/>
      <c r="EM96" s="206"/>
      <c r="EN96" s="206"/>
      <c r="EO96" s="206"/>
      <c r="EP96" s="206"/>
      <c r="EQ96" s="206"/>
      <c r="ER96" s="206"/>
      <c r="ES96" s="206"/>
      <c r="ET96" s="206"/>
      <c r="EU96" s="206"/>
      <c r="EV96" s="206"/>
      <c r="EW96" s="206"/>
      <c r="EX96" s="206"/>
      <c r="EY96" s="206"/>
      <c r="EZ96" s="206"/>
      <c r="FA96" s="120"/>
    </row>
    <row r="97" spans="1:157" s="30" customFormat="1" ht="26.25" customHeight="1">
      <c r="A97" s="271" t="s">
        <v>90</v>
      </c>
      <c r="B97" s="271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2"/>
      <c r="AB97" s="280"/>
      <c r="AC97" s="274"/>
      <c r="AD97" s="274"/>
      <c r="AE97" s="274"/>
      <c r="AF97" s="274"/>
      <c r="AG97" s="274"/>
      <c r="AH97" s="274" t="s">
        <v>88</v>
      </c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3">
        <f>BC98</f>
        <v>579700</v>
      </c>
      <c r="BD97" s="273"/>
      <c r="BE97" s="273"/>
      <c r="BF97" s="273"/>
      <c r="BG97" s="273"/>
      <c r="BH97" s="273"/>
      <c r="BI97" s="273"/>
      <c r="BJ97" s="273"/>
      <c r="BK97" s="273"/>
      <c r="BL97" s="273"/>
      <c r="BM97" s="273"/>
      <c r="BN97" s="273"/>
      <c r="BO97" s="273"/>
      <c r="BP97" s="273"/>
      <c r="BQ97" s="273"/>
      <c r="BR97" s="273"/>
      <c r="BS97" s="273"/>
      <c r="BT97" s="273"/>
      <c r="BU97" s="273"/>
      <c r="BV97" s="273"/>
      <c r="BW97" s="273"/>
      <c r="BX97" s="273"/>
      <c r="BY97" s="273">
        <f>BY98</f>
        <v>579700</v>
      </c>
      <c r="BZ97" s="273"/>
      <c r="CA97" s="273"/>
      <c r="CB97" s="273"/>
      <c r="CC97" s="273"/>
      <c r="CD97" s="273"/>
      <c r="CE97" s="273"/>
      <c r="CF97" s="273"/>
      <c r="CG97" s="273"/>
      <c r="CH97" s="273"/>
      <c r="CI97" s="273"/>
      <c r="CJ97" s="273"/>
      <c r="CK97" s="273"/>
      <c r="CL97" s="273"/>
      <c r="CM97" s="273"/>
      <c r="CN97" s="273"/>
      <c r="CO97" s="205">
        <f t="shared" si="35"/>
        <v>0</v>
      </c>
      <c r="CP97" s="206"/>
      <c r="CQ97" s="206"/>
      <c r="CR97" s="206"/>
      <c r="CS97" s="206"/>
      <c r="CT97" s="206"/>
      <c r="CU97" s="206"/>
      <c r="CV97" s="206"/>
      <c r="CW97" s="206"/>
      <c r="CX97" s="206"/>
      <c r="CY97" s="206"/>
      <c r="CZ97" s="206"/>
      <c r="DA97" s="206"/>
      <c r="DB97" s="206"/>
      <c r="DC97" s="206"/>
      <c r="DD97" s="206"/>
      <c r="DE97" s="205">
        <f t="shared" si="36"/>
        <v>0</v>
      </c>
      <c r="DF97" s="206"/>
      <c r="DG97" s="206"/>
      <c r="DH97" s="206"/>
      <c r="DI97" s="206"/>
      <c r="DJ97" s="206"/>
      <c r="DK97" s="206"/>
      <c r="DL97" s="206"/>
      <c r="DM97" s="206"/>
      <c r="DN97" s="206"/>
      <c r="DO97" s="206"/>
      <c r="DP97" s="206"/>
      <c r="DQ97" s="206"/>
      <c r="DR97" s="206"/>
      <c r="DS97" s="206"/>
      <c r="DT97" s="206"/>
      <c r="DU97" s="205">
        <f t="shared" si="37"/>
        <v>0</v>
      </c>
      <c r="DV97" s="206"/>
      <c r="DW97" s="206"/>
      <c r="DX97" s="206"/>
      <c r="DY97" s="206"/>
      <c r="DZ97" s="206"/>
      <c r="EA97" s="206"/>
      <c r="EB97" s="206"/>
      <c r="EC97" s="206"/>
      <c r="ED97" s="206"/>
      <c r="EE97" s="206"/>
      <c r="EF97" s="206"/>
      <c r="EG97" s="206"/>
      <c r="EH97" s="206"/>
      <c r="EI97" s="206"/>
      <c r="EJ97" s="206"/>
      <c r="EK97" s="205">
        <f t="shared" si="18"/>
        <v>0</v>
      </c>
      <c r="EL97" s="206"/>
      <c r="EM97" s="206"/>
      <c r="EN97" s="206"/>
      <c r="EO97" s="206"/>
      <c r="EP97" s="206"/>
      <c r="EQ97" s="206"/>
      <c r="ER97" s="206"/>
      <c r="ES97" s="206"/>
      <c r="ET97" s="206"/>
      <c r="EU97" s="206"/>
      <c r="EV97" s="206"/>
      <c r="EW97" s="206"/>
      <c r="EX97" s="206"/>
      <c r="EY97" s="206"/>
      <c r="EZ97" s="206"/>
      <c r="FA97" s="120"/>
    </row>
    <row r="98" spans="1:157" s="30" customFormat="1" ht="14.25" customHeight="1">
      <c r="A98" s="271" t="s">
        <v>89</v>
      </c>
      <c r="B98" s="271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271"/>
      <c r="S98" s="271"/>
      <c r="T98" s="271"/>
      <c r="U98" s="271"/>
      <c r="V98" s="271"/>
      <c r="W98" s="271"/>
      <c r="X98" s="271"/>
      <c r="Y98" s="271"/>
      <c r="Z98" s="271"/>
      <c r="AA98" s="272"/>
      <c r="AB98" s="280"/>
      <c r="AC98" s="274"/>
      <c r="AD98" s="274"/>
      <c r="AE98" s="274"/>
      <c r="AF98" s="274"/>
      <c r="AG98" s="274"/>
      <c r="AH98" s="274" t="s">
        <v>91</v>
      </c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3">
        <f>SUM(BC99)</f>
        <v>579700</v>
      </c>
      <c r="BD98" s="273"/>
      <c r="BE98" s="273"/>
      <c r="BF98" s="273"/>
      <c r="BG98" s="273"/>
      <c r="BH98" s="273"/>
      <c r="BI98" s="273"/>
      <c r="BJ98" s="273"/>
      <c r="BK98" s="273"/>
      <c r="BL98" s="273"/>
      <c r="BM98" s="273"/>
      <c r="BN98" s="273"/>
      <c r="BO98" s="273"/>
      <c r="BP98" s="273"/>
      <c r="BQ98" s="273"/>
      <c r="BR98" s="273"/>
      <c r="BS98" s="273"/>
      <c r="BT98" s="273"/>
      <c r="BU98" s="273"/>
      <c r="BV98" s="273"/>
      <c r="BW98" s="273"/>
      <c r="BX98" s="273"/>
      <c r="BY98" s="273">
        <f>SUM(BY99)</f>
        <v>579700</v>
      </c>
      <c r="BZ98" s="273"/>
      <c r="CA98" s="273"/>
      <c r="CB98" s="273"/>
      <c r="CC98" s="273"/>
      <c r="CD98" s="273"/>
      <c r="CE98" s="273"/>
      <c r="CF98" s="273"/>
      <c r="CG98" s="273"/>
      <c r="CH98" s="273"/>
      <c r="CI98" s="273"/>
      <c r="CJ98" s="273"/>
      <c r="CK98" s="273"/>
      <c r="CL98" s="273"/>
      <c r="CM98" s="273"/>
      <c r="CN98" s="273"/>
      <c r="CO98" s="205">
        <f t="shared" si="35"/>
        <v>0</v>
      </c>
      <c r="CP98" s="206"/>
      <c r="CQ98" s="206"/>
      <c r="CR98" s="206"/>
      <c r="CS98" s="206"/>
      <c r="CT98" s="206"/>
      <c r="CU98" s="206"/>
      <c r="CV98" s="206"/>
      <c r="CW98" s="206"/>
      <c r="CX98" s="206"/>
      <c r="CY98" s="206"/>
      <c r="CZ98" s="206"/>
      <c r="DA98" s="206"/>
      <c r="DB98" s="206"/>
      <c r="DC98" s="206"/>
      <c r="DD98" s="206"/>
      <c r="DE98" s="205">
        <f t="shared" si="36"/>
        <v>0</v>
      </c>
      <c r="DF98" s="206"/>
      <c r="DG98" s="206"/>
      <c r="DH98" s="206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5">
        <f t="shared" si="37"/>
        <v>0</v>
      </c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5">
        <f t="shared" si="18"/>
        <v>0</v>
      </c>
      <c r="EL98" s="206"/>
      <c r="EM98" s="206"/>
      <c r="EN98" s="206"/>
      <c r="EO98" s="206"/>
      <c r="EP98" s="206"/>
      <c r="EQ98" s="206"/>
      <c r="ER98" s="206"/>
      <c r="ES98" s="206"/>
      <c r="ET98" s="206"/>
      <c r="EU98" s="206"/>
      <c r="EV98" s="206"/>
      <c r="EW98" s="206"/>
      <c r="EX98" s="206"/>
      <c r="EY98" s="206"/>
      <c r="EZ98" s="206"/>
      <c r="FA98" s="120"/>
    </row>
    <row r="99" spans="1:157" s="2" customFormat="1" ht="24.75" customHeight="1">
      <c r="A99" s="198" t="s">
        <v>71</v>
      </c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9"/>
      <c r="AB99" s="200"/>
      <c r="AC99" s="201"/>
      <c r="AD99" s="201"/>
      <c r="AE99" s="201"/>
      <c r="AF99" s="201"/>
      <c r="AG99" s="201"/>
      <c r="AH99" s="281" t="s">
        <v>70</v>
      </c>
      <c r="AI99" s="281"/>
      <c r="AJ99" s="281"/>
      <c r="AK99" s="281"/>
      <c r="AL99" s="281"/>
      <c r="AM99" s="281"/>
      <c r="AN99" s="281"/>
      <c r="AO99" s="281"/>
      <c r="AP99" s="281"/>
      <c r="AQ99" s="281"/>
      <c r="AR99" s="281"/>
      <c r="AS99" s="281"/>
      <c r="AT99" s="281"/>
      <c r="AU99" s="281"/>
      <c r="AV99" s="281"/>
      <c r="AW99" s="281"/>
      <c r="AX99" s="281"/>
      <c r="AY99" s="281"/>
      <c r="AZ99" s="281"/>
      <c r="BA99" s="281"/>
      <c r="BB99" s="281"/>
      <c r="BC99" s="279">
        <v>579700</v>
      </c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79"/>
      <c r="BV99" s="279"/>
      <c r="BW99" s="279"/>
      <c r="BX99" s="279"/>
      <c r="BY99" s="202">
        <v>579700</v>
      </c>
      <c r="BZ99" s="202"/>
      <c r="CA99" s="202"/>
      <c r="CB99" s="202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3">
        <f>AM99-BI99</f>
        <v>0</v>
      </c>
      <c r="CP99" s="204"/>
      <c r="CQ99" s="204"/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203">
        <f>AM99-BI99</f>
        <v>0</v>
      </c>
      <c r="DF99" s="204"/>
      <c r="DG99" s="204"/>
      <c r="DH99" s="204"/>
      <c r="DI99" s="204"/>
      <c r="DJ99" s="204"/>
      <c r="DK99" s="204"/>
      <c r="DL99" s="204"/>
      <c r="DM99" s="204"/>
      <c r="DN99" s="204"/>
      <c r="DO99" s="204"/>
      <c r="DP99" s="204"/>
      <c r="DQ99" s="204"/>
      <c r="DR99" s="204"/>
      <c r="DS99" s="204"/>
      <c r="DT99" s="204"/>
      <c r="DU99" s="203">
        <f>AM99-BI99</f>
        <v>0</v>
      </c>
      <c r="DV99" s="204"/>
      <c r="DW99" s="204"/>
      <c r="DX99" s="204"/>
      <c r="DY99" s="204"/>
      <c r="DZ99" s="204"/>
      <c r="EA99" s="204"/>
      <c r="EB99" s="204"/>
      <c r="EC99" s="204"/>
      <c r="ED99" s="204"/>
      <c r="EE99" s="204"/>
      <c r="EF99" s="204"/>
      <c r="EG99" s="204"/>
      <c r="EH99" s="204"/>
      <c r="EI99" s="204"/>
      <c r="EJ99" s="204"/>
      <c r="EK99" s="203">
        <f>BC99-BY99</f>
        <v>0</v>
      </c>
      <c r="EL99" s="204"/>
      <c r="EM99" s="204"/>
      <c r="EN99" s="204"/>
      <c r="EO99" s="204"/>
      <c r="EP99" s="204"/>
      <c r="EQ99" s="204"/>
      <c r="ER99" s="204"/>
      <c r="ES99" s="204"/>
      <c r="ET99" s="204"/>
      <c r="EU99" s="204"/>
      <c r="EV99" s="204"/>
      <c r="EW99" s="204"/>
      <c r="EX99" s="204"/>
      <c r="EY99" s="204"/>
      <c r="EZ99" s="204"/>
      <c r="FA99" s="121"/>
    </row>
    <row r="100" spans="1:157" s="30" customFormat="1" ht="22.5" customHeight="1">
      <c r="A100" s="271" t="s">
        <v>92</v>
      </c>
      <c r="B100" s="271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2"/>
      <c r="AB100" s="280"/>
      <c r="AC100" s="274"/>
      <c r="AD100" s="274"/>
      <c r="AE100" s="274"/>
      <c r="AF100" s="274"/>
      <c r="AG100" s="274"/>
      <c r="AH100" s="274" t="s">
        <v>93</v>
      </c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3">
        <v>175000</v>
      </c>
      <c r="BD100" s="273"/>
      <c r="BE100" s="273"/>
      <c r="BF100" s="273"/>
      <c r="BG100" s="273"/>
      <c r="BH100" s="273"/>
      <c r="BI100" s="273"/>
      <c r="BJ100" s="273"/>
      <c r="BK100" s="273"/>
      <c r="BL100" s="273"/>
      <c r="BM100" s="273"/>
      <c r="BN100" s="273"/>
      <c r="BO100" s="273"/>
      <c r="BP100" s="273"/>
      <c r="BQ100" s="273"/>
      <c r="BR100" s="273"/>
      <c r="BS100" s="273"/>
      <c r="BT100" s="273"/>
      <c r="BU100" s="273"/>
      <c r="BV100" s="273"/>
      <c r="BW100" s="273"/>
      <c r="BX100" s="273"/>
      <c r="BY100" s="273">
        <v>175000</v>
      </c>
      <c r="BZ100" s="273"/>
      <c r="CA100" s="273"/>
      <c r="CB100" s="273"/>
      <c r="CC100" s="273"/>
      <c r="CD100" s="273"/>
      <c r="CE100" s="273"/>
      <c r="CF100" s="273"/>
      <c r="CG100" s="273"/>
      <c r="CH100" s="273"/>
      <c r="CI100" s="273"/>
      <c r="CJ100" s="273"/>
      <c r="CK100" s="273"/>
      <c r="CL100" s="273"/>
      <c r="CM100" s="273"/>
      <c r="CN100" s="273"/>
      <c r="CO100" s="205">
        <f t="shared" ref="CO100:CO107" si="48">AM100-BI100</f>
        <v>0</v>
      </c>
      <c r="CP100" s="206"/>
      <c r="CQ100" s="206"/>
      <c r="CR100" s="206"/>
      <c r="CS100" s="206"/>
      <c r="CT100" s="206"/>
      <c r="CU100" s="206"/>
      <c r="CV100" s="206"/>
      <c r="CW100" s="206"/>
      <c r="CX100" s="206"/>
      <c r="CY100" s="206"/>
      <c r="CZ100" s="206"/>
      <c r="DA100" s="206"/>
      <c r="DB100" s="206"/>
      <c r="DC100" s="206"/>
      <c r="DD100" s="206"/>
      <c r="DE100" s="205">
        <f t="shared" ref="DE100:DE107" si="49">AM100-BI100</f>
        <v>0</v>
      </c>
      <c r="DF100" s="206"/>
      <c r="DG100" s="206"/>
      <c r="DH100" s="206"/>
      <c r="DI100" s="206"/>
      <c r="DJ100" s="206"/>
      <c r="DK100" s="206"/>
      <c r="DL100" s="206"/>
      <c r="DM100" s="206"/>
      <c r="DN100" s="206"/>
      <c r="DO100" s="206"/>
      <c r="DP100" s="206"/>
      <c r="DQ100" s="206"/>
      <c r="DR100" s="206"/>
      <c r="DS100" s="206"/>
      <c r="DT100" s="206"/>
      <c r="DU100" s="205">
        <f t="shared" ref="DU100:DU107" si="50">AM100-BI100</f>
        <v>0</v>
      </c>
      <c r="DV100" s="206"/>
      <c r="DW100" s="206"/>
      <c r="DX100" s="206"/>
      <c r="DY100" s="206"/>
      <c r="DZ100" s="206"/>
      <c r="EA100" s="206"/>
      <c r="EB100" s="206"/>
      <c r="EC100" s="206"/>
      <c r="ED100" s="206"/>
      <c r="EE100" s="206"/>
      <c r="EF100" s="206"/>
      <c r="EG100" s="206"/>
      <c r="EH100" s="206"/>
      <c r="EI100" s="206"/>
      <c r="EJ100" s="206"/>
      <c r="EK100" s="205">
        <f t="shared" si="18"/>
        <v>0</v>
      </c>
      <c r="EL100" s="206"/>
      <c r="EM100" s="206"/>
      <c r="EN100" s="206"/>
      <c r="EO100" s="206"/>
      <c r="EP100" s="206"/>
      <c r="EQ100" s="206"/>
      <c r="ER100" s="206"/>
      <c r="ES100" s="206"/>
      <c r="ET100" s="206"/>
      <c r="EU100" s="206"/>
      <c r="EV100" s="206"/>
      <c r="EW100" s="206"/>
      <c r="EX100" s="206"/>
      <c r="EY100" s="206"/>
      <c r="EZ100" s="206"/>
      <c r="FA100" s="120"/>
    </row>
    <row r="101" spans="1:157" s="30" customFormat="1" ht="21" customHeight="1">
      <c r="A101" s="271" t="s">
        <v>95</v>
      </c>
      <c r="B101" s="27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2"/>
      <c r="AB101" s="280"/>
      <c r="AC101" s="274"/>
      <c r="AD101" s="274"/>
      <c r="AE101" s="274"/>
      <c r="AF101" s="274"/>
      <c r="AG101" s="274"/>
      <c r="AH101" s="274" t="s">
        <v>94</v>
      </c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3">
        <f>BC102</f>
        <v>174800</v>
      </c>
      <c r="BD101" s="273"/>
      <c r="BE101" s="273"/>
      <c r="BF101" s="273"/>
      <c r="BG101" s="273"/>
      <c r="BH101" s="273"/>
      <c r="BI101" s="273"/>
      <c r="BJ101" s="273"/>
      <c r="BK101" s="273"/>
      <c r="BL101" s="273"/>
      <c r="BM101" s="273"/>
      <c r="BN101" s="273"/>
      <c r="BO101" s="273"/>
      <c r="BP101" s="273"/>
      <c r="BQ101" s="273"/>
      <c r="BR101" s="273"/>
      <c r="BS101" s="273"/>
      <c r="BT101" s="273"/>
      <c r="BU101" s="273"/>
      <c r="BV101" s="273"/>
      <c r="BW101" s="273"/>
      <c r="BX101" s="273"/>
      <c r="BY101" s="273">
        <f>BY102</f>
        <v>174800</v>
      </c>
      <c r="BZ101" s="273"/>
      <c r="CA101" s="273"/>
      <c r="CB101" s="273"/>
      <c r="CC101" s="273"/>
      <c r="CD101" s="273"/>
      <c r="CE101" s="273"/>
      <c r="CF101" s="273"/>
      <c r="CG101" s="273"/>
      <c r="CH101" s="273"/>
      <c r="CI101" s="273"/>
      <c r="CJ101" s="273"/>
      <c r="CK101" s="273"/>
      <c r="CL101" s="273"/>
      <c r="CM101" s="273"/>
      <c r="CN101" s="273"/>
      <c r="CO101" s="205">
        <f t="shared" si="48"/>
        <v>0</v>
      </c>
      <c r="CP101" s="206"/>
      <c r="CQ101" s="206"/>
      <c r="CR101" s="206"/>
      <c r="CS101" s="206"/>
      <c r="CT101" s="206"/>
      <c r="CU101" s="206"/>
      <c r="CV101" s="206"/>
      <c r="CW101" s="206"/>
      <c r="CX101" s="206"/>
      <c r="CY101" s="206"/>
      <c r="CZ101" s="206"/>
      <c r="DA101" s="206"/>
      <c r="DB101" s="206"/>
      <c r="DC101" s="206"/>
      <c r="DD101" s="206"/>
      <c r="DE101" s="205">
        <f t="shared" si="49"/>
        <v>0</v>
      </c>
      <c r="DF101" s="206"/>
      <c r="DG101" s="206"/>
      <c r="DH101" s="206"/>
      <c r="DI101" s="206"/>
      <c r="DJ101" s="206"/>
      <c r="DK101" s="206"/>
      <c r="DL101" s="206"/>
      <c r="DM101" s="206"/>
      <c r="DN101" s="206"/>
      <c r="DO101" s="206"/>
      <c r="DP101" s="206"/>
      <c r="DQ101" s="206"/>
      <c r="DR101" s="206"/>
      <c r="DS101" s="206"/>
      <c r="DT101" s="206"/>
      <c r="DU101" s="205">
        <f t="shared" si="50"/>
        <v>0</v>
      </c>
      <c r="DV101" s="206"/>
      <c r="DW101" s="206"/>
      <c r="DX101" s="206"/>
      <c r="DY101" s="206"/>
      <c r="DZ101" s="206"/>
      <c r="EA101" s="206"/>
      <c r="EB101" s="206"/>
      <c r="EC101" s="206"/>
      <c r="ED101" s="206"/>
      <c r="EE101" s="206"/>
      <c r="EF101" s="206"/>
      <c r="EG101" s="206"/>
      <c r="EH101" s="206"/>
      <c r="EI101" s="206"/>
      <c r="EJ101" s="206"/>
      <c r="EK101" s="205">
        <f t="shared" si="18"/>
        <v>0</v>
      </c>
      <c r="EL101" s="206"/>
      <c r="EM101" s="206"/>
      <c r="EN101" s="206"/>
      <c r="EO101" s="206"/>
      <c r="EP101" s="206"/>
      <c r="EQ101" s="206"/>
      <c r="ER101" s="206"/>
      <c r="ES101" s="206"/>
      <c r="ET101" s="206"/>
      <c r="EU101" s="206"/>
      <c r="EV101" s="206"/>
      <c r="EW101" s="206"/>
      <c r="EX101" s="206"/>
      <c r="EY101" s="206"/>
      <c r="EZ101" s="206"/>
      <c r="FA101" s="120"/>
    </row>
    <row r="102" spans="1:157" s="2" customFormat="1" ht="35.25" customHeight="1">
      <c r="A102" s="198" t="s">
        <v>245</v>
      </c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9"/>
      <c r="AB102" s="200"/>
      <c r="AC102" s="201"/>
      <c r="AD102" s="201"/>
      <c r="AE102" s="201"/>
      <c r="AF102" s="201"/>
      <c r="AG102" s="201"/>
      <c r="AH102" s="201" t="s">
        <v>69</v>
      </c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2">
        <v>174800</v>
      </c>
      <c r="BD102" s="202"/>
      <c r="BE102" s="202"/>
      <c r="BF102" s="202"/>
      <c r="BG102" s="202"/>
      <c r="BH102" s="202"/>
      <c r="BI102" s="202"/>
      <c r="BJ102" s="202"/>
      <c r="BK102" s="202"/>
      <c r="BL102" s="202"/>
      <c r="BM102" s="202"/>
      <c r="BN102" s="202"/>
      <c r="BO102" s="202"/>
      <c r="BP102" s="202"/>
      <c r="BQ102" s="202"/>
      <c r="BR102" s="202"/>
      <c r="BS102" s="202"/>
      <c r="BT102" s="202"/>
      <c r="BU102" s="202"/>
      <c r="BV102" s="202"/>
      <c r="BW102" s="202"/>
      <c r="BX102" s="202"/>
      <c r="BY102" s="202">
        <v>174800</v>
      </c>
      <c r="BZ102" s="202"/>
      <c r="CA102" s="202"/>
      <c r="CB102" s="202"/>
      <c r="CC102" s="202"/>
      <c r="CD102" s="202"/>
      <c r="CE102" s="202"/>
      <c r="CF102" s="202"/>
      <c r="CG102" s="202"/>
      <c r="CH102" s="202"/>
      <c r="CI102" s="202"/>
      <c r="CJ102" s="202"/>
      <c r="CK102" s="202"/>
      <c r="CL102" s="202"/>
      <c r="CM102" s="202"/>
      <c r="CN102" s="202"/>
      <c r="CO102" s="203">
        <f t="shared" si="48"/>
        <v>0</v>
      </c>
      <c r="CP102" s="204"/>
      <c r="CQ102" s="204"/>
      <c r="CR102" s="204"/>
      <c r="CS102" s="204"/>
      <c r="CT102" s="204"/>
      <c r="CU102" s="204"/>
      <c r="CV102" s="204"/>
      <c r="CW102" s="204"/>
      <c r="CX102" s="204"/>
      <c r="CY102" s="204"/>
      <c r="CZ102" s="204"/>
      <c r="DA102" s="204"/>
      <c r="DB102" s="204"/>
      <c r="DC102" s="204"/>
      <c r="DD102" s="204"/>
      <c r="DE102" s="203">
        <f t="shared" si="49"/>
        <v>0</v>
      </c>
      <c r="DF102" s="204"/>
      <c r="DG102" s="204"/>
      <c r="DH102" s="204"/>
      <c r="DI102" s="204"/>
      <c r="DJ102" s="204"/>
      <c r="DK102" s="204"/>
      <c r="DL102" s="204"/>
      <c r="DM102" s="204"/>
      <c r="DN102" s="204"/>
      <c r="DO102" s="204"/>
      <c r="DP102" s="204"/>
      <c r="DQ102" s="204"/>
      <c r="DR102" s="204"/>
      <c r="DS102" s="204"/>
      <c r="DT102" s="204"/>
      <c r="DU102" s="203">
        <f t="shared" si="50"/>
        <v>0</v>
      </c>
      <c r="DV102" s="204"/>
      <c r="DW102" s="204"/>
      <c r="DX102" s="204"/>
      <c r="DY102" s="204"/>
      <c r="DZ102" s="204"/>
      <c r="EA102" s="204"/>
      <c r="EB102" s="204"/>
      <c r="EC102" s="204"/>
      <c r="ED102" s="204"/>
      <c r="EE102" s="204"/>
      <c r="EF102" s="204"/>
      <c r="EG102" s="204"/>
      <c r="EH102" s="204"/>
      <c r="EI102" s="204"/>
      <c r="EJ102" s="204"/>
      <c r="EK102" s="203">
        <f t="shared" si="18"/>
        <v>0</v>
      </c>
      <c r="EL102" s="204"/>
      <c r="EM102" s="204"/>
      <c r="EN102" s="204"/>
      <c r="EO102" s="204"/>
      <c r="EP102" s="204"/>
      <c r="EQ102" s="204"/>
      <c r="ER102" s="204"/>
      <c r="ES102" s="204"/>
      <c r="ET102" s="204"/>
      <c r="EU102" s="204"/>
      <c r="EV102" s="204"/>
      <c r="EW102" s="204"/>
      <c r="EX102" s="204"/>
      <c r="EY102" s="204"/>
      <c r="EZ102" s="204"/>
      <c r="FA102" s="121"/>
    </row>
    <row r="103" spans="1:157" s="30" customFormat="1" ht="21.75" customHeight="1">
      <c r="A103" s="198" t="s">
        <v>96</v>
      </c>
      <c r="B103" s="198"/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9"/>
      <c r="AB103" s="200"/>
      <c r="AC103" s="201"/>
      <c r="AD103" s="201"/>
      <c r="AE103" s="201"/>
      <c r="AF103" s="201"/>
      <c r="AG103" s="201"/>
      <c r="AH103" s="201" t="s">
        <v>69</v>
      </c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2">
        <v>174800</v>
      </c>
      <c r="BD103" s="202"/>
      <c r="BE103" s="202"/>
      <c r="BF103" s="202"/>
      <c r="BG103" s="202"/>
      <c r="BH103" s="202"/>
      <c r="BI103" s="202"/>
      <c r="BJ103" s="202"/>
      <c r="BK103" s="202"/>
      <c r="BL103" s="202"/>
      <c r="BM103" s="202"/>
      <c r="BN103" s="202"/>
      <c r="BO103" s="202"/>
      <c r="BP103" s="202"/>
      <c r="BQ103" s="202"/>
      <c r="BR103" s="202"/>
      <c r="BS103" s="202"/>
      <c r="BT103" s="202"/>
      <c r="BU103" s="202"/>
      <c r="BV103" s="202"/>
      <c r="BW103" s="202"/>
      <c r="BX103" s="202"/>
      <c r="BY103" s="202">
        <v>174800</v>
      </c>
      <c r="BZ103" s="202"/>
      <c r="CA103" s="202"/>
      <c r="CB103" s="202"/>
      <c r="CC103" s="202"/>
      <c r="CD103" s="202"/>
      <c r="CE103" s="202"/>
      <c r="CF103" s="202"/>
      <c r="CG103" s="202"/>
      <c r="CH103" s="202"/>
      <c r="CI103" s="202"/>
      <c r="CJ103" s="202"/>
      <c r="CK103" s="202"/>
      <c r="CL103" s="202"/>
      <c r="CM103" s="202"/>
      <c r="CN103" s="202"/>
      <c r="CO103" s="203">
        <f t="shared" si="48"/>
        <v>0</v>
      </c>
      <c r="CP103" s="204"/>
      <c r="CQ103" s="204"/>
      <c r="CR103" s="204"/>
      <c r="CS103" s="204"/>
      <c r="CT103" s="204"/>
      <c r="CU103" s="204"/>
      <c r="CV103" s="204"/>
      <c r="CW103" s="204"/>
      <c r="CX103" s="204"/>
      <c r="CY103" s="204"/>
      <c r="CZ103" s="204"/>
      <c r="DA103" s="204"/>
      <c r="DB103" s="204"/>
      <c r="DC103" s="204"/>
      <c r="DD103" s="204"/>
      <c r="DE103" s="203">
        <f t="shared" si="49"/>
        <v>0</v>
      </c>
      <c r="DF103" s="204"/>
      <c r="DG103" s="204"/>
      <c r="DH103" s="204"/>
      <c r="DI103" s="204"/>
      <c r="DJ103" s="204"/>
      <c r="DK103" s="204"/>
      <c r="DL103" s="204"/>
      <c r="DM103" s="204"/>
      <c r="DN103" s="204"/>
      <c r="DO103" s="204"/>
      <c r="DP103" s="204"/>
      <c r="DQ103" s="204"/>
      <c r="DR103" s="204"/>
      <c r="DS103" s="204"/>
      <c r="DT103" s="204"/>
      <c r="DU103" s="203">
        <f t="shared" si="50"/>
        <v>0</v>
      </c>
      <c r="DV103" s="204"/>
      <c r="DW103" s="204"/>
      <c r="DX103" s="204"/>
      <c r="DY103" s="204"/>
      <c r="DZ103" s="204"/>
      <c r="EA103" s="204"/>
      <c r="EB103" s="204"/>
      <c r="EC103" s="204"/>
      <c r="ED103" s="204"/>
      <c r="EE103" s="204"/>
      <c r="EF103" s="204"/>
      <c r="EG103" s="204"/>
      <c r="EH103" s="204"/>
      <c r="EI103" s="204"/>
      <c r="EJ103" s="204"/>
      <c r="EK103" s="203">
        <f t="shared" si="18"/>
        <v>0</v>
      </c>
      <c r="EL103" s="204"/>
      <c r="EM103" s="204"/>
      <c r="EN103" s="204"/>
      <c r="EO103" s="204"/>
      <c r="EP103" s="204"/>
      <c r="EQ103" s="204"/>
      <c r="ER103" s="204"/>
      <c r="ES103" s="204"/>
      <c r="ET103" s="204"/>
      <c r="EU103" s="204"/>
      <c r="EV103" s="204"/>
      <c r="EW103" s="204"/>
      <c r="EX103" s="204"/>
      <c r="EY103" s="204"/>
      <c r="EZ103" s="204"/>
      <c r="FA103" s="120"/>
    </row>
    <row r="104" spans="1:157" s="2" customFormat="1" ht="24" customHeight="1">
      <c r="A104" s="198" t="s">
        <v>68</v>
      </c>
      <c r="B104" s="198"/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9"/>
      <c r="AB104" s="200"/>
      <c r="AC104" s="201"/>
      <c r="AD104" s="201"/>
      <c r="AE104" s="201"/>
      <c r="AF104" s="201"/>
      <c r="AG104" s="201"/>
      <c r="AH104" s="201" t="s">
        <v>115</v>
      </c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  <c r="AV104" s="201"/>
      <c r="AW104" s="201"/>
      <c r="AX104" s="201"/>
      <c r="AY104" s="201"/>
      <c r="AZ104" s="201"/>
      <c r="BA104" s="201"/>
      <c r="BB104" s="201"/>
      <c r="BC104" s="202">
        <v>200</v>
      </c>
      <c r="BD104" s="202"/>
      <c r="BE104" s="202"/>
      <c r="BF104" s="202"/>
      <c r="BG104" s="202"/>
      <c r="BH104" s="202"/>
      <c r="BI104" s="202"/>
      <c r="BJ104" s="202"/>
      <c r="BK104" s="202"/>
      <c r="BL104" s="202"/>
      <c r="BM104" s="202"/>
      <c r="BN104" s="202"/>
      <c r="BO104" s="202"/>
      <c r="BP104" s="202"/>
      <c r="BQ104" s="202"/>
      <c r="BR104" s="202"/>
      <c r="BS104" s="202"/>
      <c r="BT104" s="202"/>
      <c r="BU104" s="202"/>
      <c r="BV104" s="202"/>
      <c r="BW104" s="202"/>
      <c r="BX104" s="202"/>
      <c r="BY104" s="202">
        <v>200</v>
      </c>
      <c r="BZ104" s="202"/>
      <c r="CA104" s="202"/>
      <c r="CB104" s="202"/>
      <c r="CC104" s="202"/>
      <c r="CD104" s="202"/>
      <c r="CE104" s="202"/>
      <c r="CF104" s="202"/>
      <c r="CG104" s="202"/>
      <c r="CH104" s="202"/>
      <c r="CI104" s="202"/>
      <c r="CJ104" s="202"/>
      <c r="CK104" s="202"/>
      <c r="CL104" s="202"/>
      <c r="CM104" s="202"/>
      <c r="CN104" s="202"/>
      <c r="CO104" s="203">
        <f t="shared" si="48"/>
        <v>0</v>
      </c>
      <c r="CP104" s="204"/>
      <c r="CQ104" s="204"/>
      <c r="CR104" s="204"/>
      <c r="CS104" s="204"/>
      <c r="CT104" s="204"/>
      <c r="CU104" s="204"/>
      <c r="CV104" s="204"/>
      <c r="CW104" s="204"/>
      <c r="CX104" s="204"/>
      <c r="CY104" s="204"/>
      <c r="CZ104" s="204"/>
      <c r="DA104" s="204"/>
      <c r="DB104" s="204"/>
      <c r="DC104" s="204"/>
      <c r="DD104" s="204"/>
      <c r="DE104" s="203">
        <f t="shared" si="49"/>
        <v>0</v>
      </c>
      <c r="DF104" s="204"/>
      <c r="DG104" s="204"/>
      <c r="DH104" s="204"/>
      <c r="DI104" s="204"/>
      <c r="DJ104" s="204"/>
      <c r="DK104" s="204"/>
      <c r="DL104" s="204"/>
      <c r="DM104" s="204"/>
      <c r="DN104" s="204"/>
      <c r="DO104" s="204"/>
      <c r="DP104" s="204"/>
      <c r="DQ104" s="204"/>
      <c r="DR104" s="204"/>
      <c r="DS104" s="204"/>
      <c r="DT104" s="204"/>
      <c r="DU104" s="203">
        <f t="shared" si="50"/>
        <v>0</v>
      </c>
      <c r="DV104" s="204"/>
      <c r="DW104" s="204"/>
      <c r="DX104" s="204"/>
      <c r="DY104" s="204"/>
      <c r="DZ104" s="204"/>
      <c r="EA104" s="204"/>
      <c r="EB104" s="204"/>
      <c r="EC104" s="204"/>
      <c r="ED104" s="204"/>
      <c r="EE104" s="204"/>
      <c r="EF104" s="204"/>
      <c r="EG104" s="204"/>
      <c r="EH104" s="204"/>
      <c r="EI104" s="204"/>
      <c r="EJ104" s="204"/>
      <c r="EK104" s="203">
        <f t="shared" si="18"/>
        <v>0</v>
      </c>
      <c r="EL104" s="204"/>
      <c r="EM104" s="204"/>
      <c r="EN104" s="204"/>
      <c r="EO104" s="204"/>
      <c r="EP104" s="204"/>
      <c r="EQ104" s="204"/>
      <c r="ER104" s="204"/>
      <c r="ES104" s="204"/>
      <c r="ET104" s="204"/>
      <c r="EU104" s="204"/>
      <c r="EV104" s="204"/>
      <c r="EW104" s="204"/>
      <c r="EX104" s="204"/>
      <c r="EY104" s="204"/>
      <c r="EZ104" s="204"/>
      <c r="FA104" s="121"/>
    </row>
    <row r="105" spans="1:157" s="125" customFormat="1" ht="24" customHeight="1">
      <c r="A105" s="198" t="s">
        <v>68</v>
      </c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9"/>
      <c r="AB105" s="200"/>
      <c r="AC105" s="201"/>
      <c r="AD105" s="201"/>
      <c r="AE105" s="201"/>
      <c r="AF105" s="201"/>
      <c r="AG105" s="201"/>
      <c r="AH105" s="201" t="s">
        <v>97</v>
      </c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  <c r="AV105" s="201"/>
      <c r="AW105" s="201"/>
      <c r="AX105" s="201"/>
      <c r="AY105" s="201"/>
      <c r="AZ105" s="201"/>
      <c r="BA105" s="201"/>
      <c r="BB105" s="201"/>
      <c r="BC105" s="202">
        <v>200</v>
      </c>
      <c r="BD105" s="202"/>
      <c r="BE105" s="202"/>
      <c r="BF105" s="202"/>
      <c r="BG105" s="202"/>
      <c r="BH105" s="202"/>
      <c r="BI105" s="202"/>
      <c r="BJ105" s="202"/>
      <c r="BK105" s="202"/>
      <c r="BL105" s="202"/>
      <c r="BM105" s="202"/>
      <c r="BN105" s="202"/>
      <c r="BO105" s="202"/>
      <c r="BP105" s="202"/>
      <c r="BQ105" s="202"/>
      <c r="BR105" s="202"/>
      <c r="BS105" s="202"/>
      <c r="BT105" s="202"/>
      <c r="BU105" s="202"/>
      <c r="BV105" s="202"/>
      <c r="BW105" s="202"/>
      <c r="BX105" s="202"/>
      <c r="BY105" s="202">
        <v>200</v>
      </c>
      <c r="BZ105" s="202"/>
      <c r="CA105" s="202"/>
      <c r="CB105" s="202"/>
      <c r="CC105" s="202"/>
      <c r="CD105" s="202"/>
      <c r="CE105" s="202"/>
      <c r="CF105" s="202"/>
      <c r="CG105" s="202"/>
      <c r="CH105" s="202"/>
      <c r="CI105" s="202"/>
      <c r="CJ105" s="202"/>
      <c r="CK105" s="202"/>
      <c r="CL105" s="202"/>
      <c r="CM105" s="202"/>
      <c r="CN105" s="202"/>
      <c r="CO105" s="203">
        <f t="shared" ref="CO105" si="51">AM105-BI105</f>
        <v>0</v>
      </c>
      <c r="CP105" s="204"/>
      <c r="CQ105" s="204"/>
      <c r="CR105" s="204"/>
      <c r="CS105" s="204"/>
      <c r="CT105" s="204"/>
      <c r="CU105" s="204"/>
      <c r="CV105" s="204"/>
      <c r="CW105" s="204"/>
      <c r="CX105" s="204"/>
      <c r="CY105" s="204"/>
      <c r="CZ105" s="204"/>
      <c r="DA105" s="204"/>
      <c r="DB105" s="204"/>
      <c r="DC105" s="204"/>
      <c r="DD105" s="204"/>
      <c r="DE105" s="203">
        <f t="shared" ref="DE105" si="52">AM105-BI105</f>
        <v>0</v>
      </c>
      <c r="DF105" s="204"/>
      <c r="DG105" s="204"/>
      <c r="DH105" s="204"/>
      <c r="DI105" s="204"/>
      <c r="DJ105" s="204"/>
      <c r="DK105" s="204"/>
      <c r="DL105" s="204"/>
      <c r="DM105" s="204"/>
      <c r="DN105" s="204"/>
      <c r="DO105" s="204"/>
      <c r="DP105" s="204"/>
      <c r="DQ105" s="204"/>
      <c r="DR105" s="204"/>
      <c r="DS105" s="204"/>
      <c r="DT105" s="204"/>
      <c r="DU105" s="203">
        <f t="shared" ref="DU105" si="53">AM105-BI105</f>
        <v>0</v>
      </c>
      <c r="DV105" s="204"/>
      <c r="DW105" s="204"/>
      <c r="DX105" s="204"/>
      <c r="DY105" s="204"/>
      <c r="DZ105" s="204"/>
      <c r="EA105" s="204"/>
      <c r="EB105" s="204"/>
      <c r="EC105" s="204"/>
      <c r="ED105" s="204"/>
      <c r="EE105" s="204"/>
      <c r="EF105" s="204"/>
      <c r="EG105" s="204"/>
      <c r="EH105" s="204"/>
      <c r="EI105" s="204"/>
      <c r="EJ105" s="204"/>
      <c r="EK105" s="203">
        <f t="shared" ref="EK105" si="54">BC105-BY105</f>
        <v>0</v>
      </c>
      <c r="EL105" s="204"/>
      <c r="EM105" s="204"/>
      <c r="EN105" s="204"/>
      <c r="EO105" s="204"/>
      <c r="EP105" s="204"/>
      <c r="EQ105" s="204"/>
      <c r="ER105" s="204"/>
      <c r="ES105" s="204"/>
      <c r="ET105" s="204"/>
      <c r="EU105" s="204"/>
      <c r="EV105" s="204"/>
      <c r="EW105" s="204"/>
      <c r="EX105" s="204"/>
      <c r="EY105" s="204"/>
      <c r="EZ105" s="204"/>
      <c r="FA105" s="121"/>
    </row>
    <row r="106" spans="1:157" s="30" customFormat="1" ht="11.25" customHeight="1">
      <c r="A106" s="271" t="s">
        <v>99</v>
      </c>
      <c r="B106" s="271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271"/>
      <c r="S106" s="271"/>
      <c r="T106" s="271"/>
      <c r="U106" s="271"/>
      <c r="V106" s="271"/>
      <c r="W106" s="271"/>
      <c r="X106" s="271"/>
      <c r="Y106" s="271"/>
      <c r="Z106" s="271"/>
      <c r="AA106" s="272"/>
      <c r="AB106" s="280"/>
      <c r="AC106" s="274"/>
      <c r="AD106" s="274"/>
      <c r="AE106" s="274"/>
      <c r="AF106" s="274"/>
      <c r="AG106" s="274"/>
      <c r="AH106" s="274" t="s">
        <v>98</v>
      </c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3">
        <f>BC107+BC109</f>
        <v>12756400</v>
      </c>
      <c r="BD106" s="273"/>
      <c r="BE106" s="273"/>
      <c r="BF106" s="273"/>
      <c r="BG106" s="273"/>
      <c r="BH106" s="273"/>
      <c r="BI106" s="273"/>
      <c r="BJ106" s="273"/>
      <c r="BK106" s="273"/>
      <c r="BL106" s="273"/>
      <c r="BM106" s="273"/>
      <c r="BN106" s="273"/>
      <c r="BO106" s="273"/>
      <c r="BP106" s="273"/>
      <c r="BQ106" s="273"/>
      <c r="BR106" s="273"/>
      <c r="BS106" s="273"/>
      <c r="BT106" s="273"/>
      <c r="BU106" s="273"/>
      <c r="BV106" s="273"/>
      <c r="BW106" s="273"/>
      <c r="BX106" s="273"/>
      <c r="BY106" s="273">
        <f>BY107+BY109</f>
        <v>12756323.6</v>
      </c>
      <c r="BZ106" s="273"/>
      <c r="CA106" s="273"/>
      <c r="CB106" s="273"/>
      <c r="CC106" s="273"/>
      <c r="CD106" s="273"/>
      <c r="CE106" s="273"/>
      <c r="CF106" s="273"/>
      <c r="CG106" s="273"/>
      <c r="CH106" s="273"/>
      <c r="CI106" s="273"/>
      <c r="CJ106" s="273"/>
      <c r="CK106" s="273"/>
      <c r="CL106" s="273"/>
      <c r="CM106" s="273"/>
      <c r="CN106" s="273"/>
      <c r="CO106" s="205">
        <f t="shared" si="48"/>
        <v>0</v>
      </c>
      <c r="CP106" s="206"/>
      <c r="CQ106" s="206"/>
      <c r="CR106" s="206"/>
      <c r="CS106" s="206"/>
      <c r="CT106" s="206"/>
      <c r="CU106" s="206"/>
      <c r="CV106" s="206"/>
      <c r="CW106" s="206"/>
      <c r="CX106" s="206"/>
      <c r="CY106" s="206"/>
      <c r="CZ106" s="206"/>
      <c r="DA106" s="206"/>
      <c r="DB106" s="206"/>
      <c r="DC106" s="206"/>
      <c r="DD106" s="206"/>
      <c r="DE106" s="205">
        <f t="shared" si="49"/>
        <v>0</v>
      </c>
      <c r="DF106" s="206"/>
      <c r="DG106" s="206"/>
      <c r="DH106" s="206"/>
      <c r="DI106" s="206"/>
      <c r="DJ106" s="206"/>
      <c r="DK106" s="206"/>
      <c r="DL106" s="206"/>
      <c r="DM106" s="206"/>
      <c r="DN106" s="206"/>
      <c r="DO106" s="206"/>
      <c r="DP106" s="206"/>
      <c r="DQ106" s="206"/>
      <c r="DR106" s="206"/>
      <c r="DS106" s="206"/>
      <c r="DT106" s="206"/>
      <c r="DU106" s="205">
        <f t="shared" si="50"/>
        <v>0</v>
      </c>
      <c r="DV106" s="206"/>
      <c r="DW106" s="206"/>
      <c r="DX106" s="206"/>
      <c r="DY106" s="206"/>
      <c r="DZ106" s="206"/>
      <c r="EA106" s="206"/>
      <c r="EB106" s="206"/>
      <c r="EC106" s="206"/>
      <c r="ED106" s="206"/>
      <c r="EE106" s="206"/>
      <c r="EF106" s="206"/>
      <c r="EG106" s="206"/>
      <c r="EH106" s="206"/>
      <c r="EI106" s="206"/>
      <c r="EJ106" s="206"/>
      <c r="EK106" s="205">
        <f t="shared" si="18"/>
        <v>76.400000000372529</v>
      </c>
      <c r="EL106" s="206"/>
      <c r="EM106" s="206"/>
      <c r="EN106" s="206"/>
      <c r="EO106" s="206"/>
      <c r="EP106" s="206"/>
      <c r="EQ106" s="206"/>
      <c r="ER106" s="206"/>
      <c r="ES106" s="206"/>
      <c r="ET106" s="206"/>
      <c r="EU106" s="206"/>
      <c r="EV106" s="206"/>
      <c r="EW106" s="206"/>
      <c r="EX106" s="206"/>
      <c r="EY106" s="206"/>
      <c r="EZ106" s="206"/>
      <c r="FA106" s="120"/>
    </row>
    <row r="107" spans="1:157" s="30" customFormat="1" ht="32.25" customHeight="1">
      <c r="A107" s="198" t="s">
        <v>284</v>
      </c>
      <c r="B107" s="198"/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9"/>
      <c r="AB107" s="200"/>
      <c r="AC107" s="201"/>
      <c r="AD107" s="201"/>
      <c r="AE107" s="201"/>
      <c r="AF107" s="201"/>
      <c r="AG107" s="201"/>
      <c r="AH107" s="201" t="s">
        <v>282</v>
      </c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  <c r="AV107" s="201"/>
      <c r="AW107" s="201"/>
      <c r="AX107" s="201"/>
      <c r="AY107" s="201"/>
      <c r="AZ107" s="201"/>
      <c r="BA107" s="201"/>
      <c r="BB107" s="201"/>
      <c r="BC107" s="202">
        <v>1000000</v>
      </c>
      <c r="BD107" s="202"/>
      <c r="BE107" s="202"/>
      <c r="BF107" s="202"/>
      <c r="BG107" s="202"/>
      <c r="BH107" s="202"/>
      <c r="BI107" s="202"/>
      <c r="BJ107" s="202"/>
      <c r="BK107" s="202"/>
      <c r="BL107" s="202"/>
      <c r="BM107" s="202"/>
      <c r="BN107" s="202"/>
      <c r="BO107" s="202"/>
      <c r="BP107" s="202"/>
      <c r="BQ107" s="202"/>
      <c r="BR107" s="202"/>
      <c r="BS107" s="202"/>
      <c r="BT107" s="202"/>
      <c r="BU107" s="202"/>
      <c r="BV107" s="202"/>
      <c r="BW107" s="202"/>
      <c r="BX107" s="202"/>
      <c r="BY107" s="202">
        <v>1000000</v>
      </c>
      <c r="BZ107" s="202"/>
      <c r="CA107" s="202"/>
      <c r="CB107" s="202"/>
      <c r="CC107" s="202"/>
      <c r="CD107" s="202"/>
      <c r="CE107" s="202"/>
      <c r="CF107" s="202"/>
      <c r="CG107" s="202"/>
      <c r="CH107" s="202"/>
      <c r="CI107" s="202"/>
      <c r="CJ107" s="202"/>
      <c r="CK107" s="202"/>
      <c r="CL107" s="202"/>
      <c r="CM107" s="202"/>
      <c r="CN107" s="202"/>
      <c r="CO107" s="203">
        <f t="shared" si="48"/>
        <v>0</v>
      </c>
      <c r="CP107" s="204"/>
      <c r="CQ107" s="204"/>
      <c r="CR107" s="204"/>
      <c r="CS107" s="204"/>
      <c r="CT107" s="204"/>
      <c r="CU107" s="204"/>
      <c r="CV107" s="204"/>
      <c r="CW107" s="204"/>
      <c r="CX107" s="204"/>
      <c r="CY107" s="204"/>
      <c r="CZ107" s="204"/>
      <c r="DA107" s="204"/>
      <c r="DB107" s="204"/>
      <c r="DC107" s="204"/>
      <c r="DD107" s="204"/>
      <c r="DE107" s="203">
        <f t="shared" si="49"/>
        <v>0</v>
      </c>
      <c r="DF107" s="204"/>
      <c r="DG107" s="204"/>
      <c r="DH107" s="204"/>
      <c r="DI107" s="204"/>
      <c r="DJ107" s="204"/>
      <c r="DK107" s="204"/>
      <c r="DL107" s="204"/>
      <c r="DM107" s="204"/>
      <c r="DN107" s="204"/>
      <c r="DO107" s="204"/>
      <c r="DP107" s="204"/>
      <c r="DQ107" s="204"/>
      <c r="DR107" s="204"/>
      <c r="DS107" s="204"/>
      <c r="DT107" s="204"/>
      <c r="DU107" s="203">
        <f t="shared" si="50"/>
        <v>0</v>
      </c>
      <c r="DV107" s="204"/>
      <c r="DW107" s="204"/>
      <c r="DX107" s="204"/>
      <c r="DY107" s="204"/>
      <c r="DZ107" s="204"/>
      <c r="EA107" s="204"/>
      <c r="EB107" s="204"/>
      <c r="EC107" s="204"/>
      <c r="ED107" s="204"/>
      <c r="EE107" s="204"/>
      <c r="EF107" s="204"/>
      <c r="EG107" s="204"/>
      <c r="EH107" s="204"/>
      <c r="EI107" s="204"/>
      <c r="EJ107" s="204"/>
      <c r="EK107" s="203">
        <f t="shared" ref="EK107" si="55">BC107-BY107</f>
        <v>0</v>
      </c>
      <c r="EL107" s="204"/>
      <c r="EM107" s="204"/>
      <c r="EN107" s="204"/>
      <c r="EO107" s="204"/>
      <c r="EP107" s="204"/>
      <c r="EQ107" s="204"/>
      <c r="ER107" s="204"/>
      <c r="ES107" s="204"/>
      <c r="ET107" s="204"/>
      <c r="EU107" s="204"/>
      <c r="EV107" s="204"/>
      <c r="EW107" s="204"/>
      <c r="EX107" s="204"/>
      <c r="EY107" s="204"/>
      <c r="EZ107" s="204"/>
      <c r="FA107" s="120"/>
    </row>
    <row r="108" spans="1:157" s="30" customFormat="1" ht="34.5" customHeight="1">
      <c r="A108" s="307" t="s">
        <v>285</v>
      </c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  <c r="AA108" s="308"/>
      <c r="AB108" s="200"/>
      <c r="AC108" s="201"/>
      <c r="AD108" s="201"/>
      <c r="AE108" s="201"/>
      <c r="AF108" s="201"/>
      <c r="AG108" s="201"/>
      <c r="AH108" s="201" t="s">
        <v>283</v>
      </c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2">
        <v>1000000</v>
      </c>
      <c r="BD108" s="202"/>
      <c r="BE108" s="202"/>
      <c r="BF108" s="202"/>
      <c r="BG108" s="202"/>
      <c r="BH108" s="202"/>
      <c r="BI108" s="202"/>
      <c r="BJ108" s="202"/>
      <c r="BK108" s="202"/>
      <c r="BL108" s="202"/>
      <c r="BM108" s="202"/>
      <c r="BN108" s="202"/>
      <c r="BO108" s="202"/>
      <c r="BP108" s="202"/>
      <c r="BQ108" s="202"/>
      <c r="BR108" s="202"/>
      <c r="BS108" s="202"/>
      <c r="BT108" s="202"/>
      <c r="BU108" s="202"/>
      <c r="BV108" s="202"/>
      <c r="BW108" s="202"/>
      <c r="BX108" s="202"/>
      <c r="BY108" s="202">
        <v>1000000</v>
      </c>
      <c r="BZ108" s="202"/>
      <c r="CA108" s="202"/>
      <c r="CB108" s="202"/>
      <c r="CC108" s="202"/>
      <c r="CD108" s="202"/>
      <c r="CE108" s="202"/>
      <c r="CF108" s="202"/>
      <c r="CG108" s="202"/>
      <c r="CH108" s="202"/>
      <c r="CI108" s="202"/>
      <c r="CJ108" s="202"/>
      <c r="CK108" s="202"/>
      <c r="CL108" s="202"/>
      <c r="CM108" s="202"/>
      <c r="CN108" s="202"/>
      <c r="CO108" s="203">
        <f>AM108-BI108</f>
        <v>0</v>
      </c>
      <c r="CP108" s="204"/>
      <c r="CQ108" s="204"/>
      <c r="CR108" s="204"/>
      <c r="CS108" s="204"/>
      <c r="CT108" s="204"/>
      <c r="CU108" s="204"/>
      <c r="CV108" s="204"/>
      <c r="CW108" s="204"/>
      <c r="CX108" s="204"/>
      <c r="CY108" s="204"/>
      <c r="CZ108" s="204"/>
      <c r="DA108" s="204"/>
      <c r="DB108" s="204"/>
      <c r="DC108" s="204"/>
      <c r="DD108" s="204"/>
      <c r="DE108" s="203">
        <f>AM108-BI108</f>
        <v>0</v>
      </c>
      <c r="DF108" s="204"/>
      <c r="DG108" s="204"/>
      <c r="DH108" s="204"/>
      <c r="DI108" s="204"/>
      <c r="DJ108" s="204"/>
      <c r="DK108" s="204"/>
      <c r="DL108" s="204"/>
      <c r="DM108" s="204"/>
      <c r="DN108" s="204"/>
      <c r="DO108" s="204"/>
      <c r="DP108" s="204"/>
      <c r="DQ108" s="204"/>
      <c r="DR108" s="204"/>
      <c r="DS108" s="204"/>
      <c r="DT108" s="204"/>
      <c r="DU108" s="203">
        <f>AM108-BI108</f>
        <v>0</v>
      </c>
      <c r="DV108" s="204"/>
      <c r="DW108" s="204"/>
      <c r="DX108" s="204"/>
      <c r="DY108" s="204"/>
      <c r="DZ108" s="204"/>
      <c r="EA108" s="204"/>
      <c r="EB108" s="204"/>
      <c r="EC108" s="204"/>
      <c r="ED108" s="204"/>
      <c r="EE108" s="204"/>
      <c r="EF108" s="204"/>
      <c r="EG108" s="204"/>
      <c r="EH108" s="204"/>
      <c r="EI108" s="204"/>
      <c r="EJ108" s="204"/>
      <c r="EK108" s="203">
        <f>BC108-BY108</f>
        <v>0</v>
      </c>
      <c r="EL108" s="204"/>
      <c r="EM108" s="204"/>
      <c r="EN108" s="204"/>
      <c r="EO108" s="204"/>
      <c r="EP108" s="204"/>
      <c r="EQ108" s="204"/>
      <c r="ER108" s="204"/>
      <c r="ES108" s="204"/>
      <c r="ET108" s="204"/>
      <c r="EU108" s="204"/>
      <c r="EV108" s="204"/>
      <c r="EW108" s="204"/>
      <c r="EX108" s="204"/>
      <c r="EY108" s="204"/>
      <c r="EZ108" s="204"/>
      <c r="FA108" s="120"/>
    </row>
    <row r="109" spans="1:157" s="30" customFormat="1" ht="11.25" customHeight="1">
      <c r="A109" s="198" t="s">
        <v>101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9"/>
      <c r="AB109" s="200"/>
      <c r="AC109" s="201"/>
      <c r="AD109" s="201"/>
      <c r="AE109" s="201"/>
      <c r="AF109" s="201"/>
      <c r="AG109" s="201"/>
      <c r="AH109" s="201" t="s">
        <v>100</v>
      </c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2">
        <v>11756400</v>
      </c>
      <c r="BD109" s="202"/>
      <c r="BE109" s="202"/>
      <c r="BF109" s="202"/>
      <c r="BG109" s="202"/>
      <c r="BH109" s="202"/>
      <c r="BI109" s="202"/>
      <c r="BJ109" s="202"/>
      <c r="BK109" s="202"/>
      <c r="BL109" s="202"/>
      <c r="BM109" s="202"/>
      <c r="BN109" s="202"/>
      <c r="BO109" s="202"/>
      <c r="BP109" s="202"/>
      <c r="BQ109" s="202"/>
      <c r="BR109" s="202"/>
      <c r="BS109" s="202"/>
      <c r="BT109" s="202"/>
      <c r="BU109" s="202"/>
      <c r="BV109" s="202"/>
      <c r="BW109" s="202"/>
      <c r="BX109" s="202"/>
      <c r="BY109" s="202">
        <v>11756323.6</v>
      </c>
      <c r="BZ109" s="202"/>
      <c r="CA109" s="202"/>
      <c r="CB109" s="202"/>
      <c r="CC109" s="202"/>
      <c r="CD109" s="202"/>
      <c r="CE109" s="202"/>
      <c r="CF109" s="202"/>
      <c r="CG109" s="202"/>
      <c r="CH109" s="202"/>
      <c r="CI109" s="202"/>
      <c r="CJ109" s="202"/>
      <c r="CK109" s="202"/>
      <c r="CL109" s="202"/>
      <c r="CM109" s="202"/>
      <c r="CN109" s="202"/>
      <c r="CO109" s="203">
        <f t="shared" ref="CO109" si="56">AM109-BI109</f>
        <v>0</v>
      </c>
      <c r="CP109" s="204"/>
      <c r="CQ109" s="204"/>
      <c r="CR109" s="204"/>
      <c r="CS109" s="204"/>
      <c r="CT109" s="204"/>
      <c r="CU109" s="204"/>
      <c r="CV109" s="204"/>
      <c r="CW109" s="204"/>
      <c r="CX109" s="204"/>
      <c r="CY109" s="204"/>
      <c r="CZ109" s="204"/>
      <c r="DA109" s="204"/>
      <c r="DB109" s="204"/>
      <c r="DC109" s="204"/>
      <c r="DD109" s="204"/>
      <c r="DE109" s="203">
        <f t="shared" ref="DE109" si="57">AM109-BI109</f>
        <v>0</v>
      </c>
      <c r="DF109" s="204"/>
      <c r="DG109" s="204"/>
      <c r="DH109" s="204"/>
      <c r="DI109" s="204"/>
      <c r="DJ109" s="204"/>
      <c r="DK109" s="204"/>
      <c r="DL109" s="204"/>
      <c r="DM109" s="204"/>
      <c r="DN109" s="204"/>
      <c r="DO109" s="204"/>
      <c r="DP109" s="204"/>
      <c r="DQ109" s="204"/>
      <c r="DR109" s="204"/>
      <c r="DS109" s="204"/>
      <c r="DT109" s="204"/>
      <c r="DU109" s="203">
        <f t="shared" ref="DU109" si="58">AM109-BI109</f>
        <v>0</v>
      </c>
      <c r="DV109" s="204"/>
      <c r="DW109" s="204"/>
      <c r="DX109" s="204"/>
      <c r="DY109" s="204"/>
      <c r="DZ109" s="204"/>
      <c r="EA109" s="204"/>
      <c r="EB109" s="204"/>
      <c r="EC109" s="204"/>
      <c r="ED109" s="204"/>
      <c r="EE109" s="204"/>
      <c r="EF109" s="204"/>
      <c r="EG109" s="204"/>
      <c r="EH109" s="204"/>
      <c r="EI109" s="204"/>
      <c r="EJ109" s="204"/>
      <c r="EK109" s="203">
        <f t="shared" si="18"/>
        <v>76.400000000372529</v>
      </c>
      <c r="EL109" s="204"/>
      <c r="EM109" s="204"/>
      <c r="EN109" s="204"/>
      <c r="EO109" s="204"/>
      <c r="EP109" s="204"/>
      <c r="EQ109" s="204"/>
      <c r="ER109" s="204"/>
      <c r="ES109" s="204"/>
      <c r="ET109" s="204"/>
      <c r="EU109" s="204"/>
      <c r="EV109" s="204"/>
      <c r="EW109" s="204"/>
      <c r="EX109" s="204"/>
      <c r="EY109" s="204"/>
      <c r="EZ109" s="204"/>
      <c r="FA109" s="120"/>
    </row>
    <row r="110" spans="1:157" s="2" customFormat="1" ht="26.25" customHeight="1">
      <c r="A110" s="198" t="s">
        <v>359</v>
      </c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9"/>
      <c r="AB110" s="200"/>
      <c r="AC110" s="201"/>
      <c r="AD110" s="201"/>
      <c r="AE110" s="201"/>
      <c r="AF110" s="201"/>
      <c r="AG110" s="201"/>
      <c r="AH110" s="201" t="s">
        <v>177</v>
      </c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2">
        <v>11756400</v>
      </c>
      <c r="BD110" s="202"/>
      <c r="BE110" s="202"/>
      <c r="BF110" s="202"/>
      <c r="BG110" s="202"/>
      <c r="BH110" s="202"/>
      <c r="BI110" s="202"/>
      <c r="BJ110" s="202"/>
      <c r="BK110" s="202"/>
      <c r="BL110" s="202"/>
      <c r="BM110" s="202"/>
      <c r="BN110" s="202"/>
      <c r="BO110" s="202"/>
      <c r="BP110" s="202"/>
      <c r="BQ110" s="202"/>
      <c r="BR110" s="202"/>
      <c r="BS110" s="202"/>
      <c r="BT110" s="202"/>
      <c r="BU110" s="202"/>
      <c r="BV110" s="202"/>
      <c r="BW110" s="202"/>
      <c r="BX110" s="202"/>
      <c r="BY110" s="202">
        <v>11756323.6</v>
      </c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02"/>
      <c r="CJ110" s="202"/>
      <c r="CK110" s="202"/>
      <c r="CL110" s="202"/>
      <c r="CM110" s="202"/>
      <c r="CN110" s="202"/>
      <c r="CO110" s="203">
        <f>AM110-BI110</f>
        <v>0</v>
      </c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3">
        <f>AM110-BI110</f>
        <v>0</v>
      </c>
      <c r="DF110" s="204"/>
      <c r="DG110" s="204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04"/>
      <c r="DT110" s="204"/>
      <c r="DU110" s="203">
        <f>AM110-BI110</f>
        <v>0</v>
      </c>
      <c r="DV110" s="204"/>
      <c r="DW110" s="204"/>
      <c r="DX110" s="204"/>
      <c r="DY110" s="204"/>
      <c r="DZ110" s="204"/>
      <c r="EA110" s="204"/>
      <c r="EB110" s="204"/>
      <c r="EC110" s="204"/>
      <c r="ED110" s="204"/>
      <c r="EE110" s="204"/>
      <c r="EF110" s="204"/>
      <c r="EG110" s="204"/>
      <c r="EH110" s="204"/>
      <c r="EI110" s="204"/>
      <c r="EJ110" s="204"/>
      <c r="EK110" s="203">
        <f>BC110-BY110</f>
        <v>76.400000000372529</v>
      </c>
      <c r="EL110" s="204"/>
      <c r="EM110" s="204"/>
      <c r="EN110" s="204"/>
      <c r="EO110" s="204"/>
      <c r="EP110" s="204"/>
      <c r="EQ110" s="204"/>
      <c r="ER110" s="204"/>
      <c r="ES110" s="204"/>
      <c r="ET110" s="204"/>
      <c r="EU110" s="204"/>
      <c r="EV110" s="204"/>
      <c r="EW110" s="204"/>
      <c r="EX110" s="204"/>
      <c r="EY110" s="204"/>
      <c r="EZ110" s="204"/>
      <c r="FA110" s="121"/>
    </row>
    <row r="111" spans="1:157" ht="13.5" hidden="1" customHeight="1" thickBot="1">
      <c r="A111" s="299" t="s">
        <v>249</v>
      </c>
      <c r="B111" s="299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300"/>
      <c r="AB111" s="275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7"/>
      <c r="BD111" s="277"/>
      <c r="BE111" s="277"/>
      <c r="BF111" s="277"/>
      <c r="BG111" s="277"/>
      <c r="BH111" s="277"/>
      <c r="BI111" s="277"/>
      <c r="BJ111" s="277"/>
      <c r="BK111" s="277"/>
      <c r="BL111" s="277"/>
      <c r="BM111" s="277"/>
      <c r="BN111" s="277"/>
      <c r="BO111" s="277"/>
      <c r="BP111" s="277"/>
      <c r="BQ111" s="277"/>
      <c r="BR111" s="277"/>
      <c r="BS111" s="277"/>
      <c r="BT111" s="277"/>
      <c r="BU111" s="277"/>
      <c r="BV111" s="277"/>
      <c r="BW111" s="277"/>
      <c r="BX111" s="277"/>
      <c r="BY111" s="277"/>
      <c r="BZ111" s="277"/>
      <c r="CA111" s="277"/>
      <c r="CB111" s="277"/>
      <c r="CC111" s="277"/>
      <c r="CD111" s="277"/>
      <c r="CE111" s="277"/>
      <c r="CF111" s="277"/>
      <c r="CG111" s="277"/>
      <c r="CH111" s="277"/>
      <c r="CI111" s="277"/>
      <c r="CJ111" s="277"/>
      <c r="CK111" s="277"/>
      <c r="CL111" s="277"/>
      <c r="CM111" s="277"/>
      <c r="CN111" s="277"/>
      <c r="CO111" s="277"/>
      <c r="CP111" s="277"/>
      <c r="CQ111" s="277"/>
      <c r="CR111" s="277"/>
      <c r="CS111" s="277"/>
      <c r="CT111" s="277"/>
      <c r="CU111" s="277"/>
      <c r="CV111" s="277"/>
      <c r="CW111" s="277"/>
      <c r="CX111" s="277"/>
      <c r="CY111" s="277"/>
      <c r="CZ111" s="277"/>
      <c r="DA111" s="277"/>
      <c r="DB111" s="277"/>
      <c r="DC111" s="277"/>
      <c r="DD111" s="278"/>
      <c r="DE111" s="277"/>
      <c r="DF111" s="277"/>
      <c r="DG111" s="277"/>
      <c r="DH111" s="277"/>
      <c r="DI111" s="277"/>
      <c r="DJ111" s="277"/>
      <c r="DK111" s="277"/>
      <c r="DL111" s="277"/>
      <c r="DM111" s="277"/>
      <c r="DN111" s="277"/>
      <c r="DO111" s="277"/>
      <c r="DP111" s="277"/>
      <c r="DQ111" s="277"/>
      <c r="DR111" s="277"/>
      <c r="DS111" s="277"/>
      <c r="DT111" s="278"/>
      <c r="DU111" s="277"/>
      <c r="DV111" s="277"/>
      <c r="DW111" s="277"/>
      <c r="DX111" s="277"/>
      <c r="DY111" s="277"/>
      <c r="DZ111" s="277"/>
      <c r="EA111" s="277"/>
      <c r="EB111" s="277"/>
      <c r="EC111" s="277"/>
      <c r="ED111" s="277"/>
      <c r="EE111" s="277"/>
      <c r="EF111" s="277"/>
      <c r="EG111" s="277"/>
      <c r="EH111" s="277"/>
      <c r="EI111" s="277"/>
      <c r="EJ111" s="278"/>
      <c r="EK111" s="277"/>
      <c r="EL111" s="277"/>
      <c r="EM111" s="277"/>
      <c r="EN111" s="277"/>
      <c r="EO111" s="277"/>
      <c r="EP111" s="277"/>
      <c r="EQ111" s="277"/>
      <c r="ER111" s="277"/>
      <c r="ES111" s="277"/>
      <c r="ET111" s="277"/>
      <c r="EU111" s="277"/>
      <c r="EV111" s="277"/>
      <c r="EW111" s="277"/>
      <c r="EX111" s="277"/>
      <c r="EY111" s="277"/>
      <c r="EZ111" s="278"/>
    </row>
  </sheetData>
  <mergeCells count="890">
    <mergeCell ref="A108:AA108"/>
    <mergeCell ref="AB108:AG108"/>
    <mergeCell ref="AH108:BB108"/>
    <mergeCell ref="BC108:BX108"/>
    <mergeCell ref="BY108:CN108"/>
    <mergeCell ref="EK108:EZ108"/>
    <mergeCell ref="BC62:BX62"/>
    <mergeCell ref="BC38:BX38"/>
    <mergeCell ref="BY38:CN38"/>
    <mergeCell ref="EK38:EZ38"/>
    <mergeCell ref="BC51:BX51"/>
    <mergeCell ref="BY51:CN51"/>
    <mergeCell ref="AH55:BB55"/>
    <mergeCell ref="BC57:BX57"/>
    <mergeCell ref="AB51:AG51"/>
    <mergeCell ref="EK49:EZ49"/>
    <mergeCell ref="EK48:EZ48"/>
    <mergeCell ref="DU47:EJ47"/>
    <mergeCell ref="DU48:EJ48"/>
    <mergeCell ref="DU49:EJ49"/>
    <mergeCell ref="EK45:EZ45"/>
    <mergeCell ref="EK50:EZ50"/>
    <mergeCell ref="DE47:DT47"/>
    <mergeCell ref="DE48:DT48"/>
    <mergeCell ref="EK80:EZ80"/>
    <mergeCell ref="EK74:EZ74"/>
    <mergeCell ref="EK72:EZ72"/>
    <mergeCell ref="EK79:EZ79"/>
    <mergeCell ref="EK78:EZ78"/>
    <mergeCell ref="EK73:EZ73"/>
    <mergeCell ref="EK75:EZ75"/>
    <mergeCell ref="EK71:EZ71"/>
    <mergeCell ref="EK68:EZ68"/>
    <mergeCell ref="EK70:EZ70"/>
    <mergeCell ref="A109:AA109"/>
    <mergeCell ref="AB109:AG109"/>
    <mergeCell ref="A106:AA106"/>
    <mergeCell ref="AB106:AG106"/>
    <mergeCell ref="BC109:BX109"/>
    <mergeCell ref="AH109:BB109"/>
    <mergeCell ref="AB58:AG58"/>
    <mergeCell ref="AH104:BB104"/>
    <mergeCell ref="AH102:BB102"/>
    <mergeCell ref="AH103:BB103"/>
    <mergeCell ref="AH97:BB97"/>
    <mergeCell ref="AB96:AG96"/>
    <mergeCell ref="AH66:BB66"/>
    <mergeCell ref="AB104:AG104"/>
    <mergeCell ref="BC58:BX58"/>
    <mergeCell ref="A101:AA101"/>
    <mergeCell ref="AB101:AG101"/>
    <mergeCell ref="A98:AA98"/>
    <mergeCell ref="A97:AA97"/>
    <mergeCell ref="A99:AA99"/>
    <mergeCell ref="AB99:AG99"/>
    <mergeCell ref="A96:AA96"/>
    <mergeCell ref="A107:AA107"/>
    <mergeCell ref="A100:AA100"/>
    <mergeCell ref="A54:AA54"/>
    <mergeCell ref="AB56:AG56"/>
    <mergeCell ref="AB55:AG55"/>
    <mergeCell ref="A95:AA95"/>
    <mergeCell ref="AB95:AG95"/>
    <mergeCell ref="A103:AA103"/>
    <mergeCell ref="AB103:AG103"/>
    <mergeCell ref="AB75:AG75"/>
    <mergeCell ref="AB72:AG72"/>
    <mergeCell ref="AB70:AG70"/>
    <mergeCell ref="AB73:AG73"/>
    <mergeCell ref="A59:AA59"/>
    <mergeCell ref="A86:AA86"/>
    <mergeCell ref="A76:AA76"/>
    <mergeCell ref="AB76:AG76"/>
    <mergeCell ref="A77:AA77"/>
    <mergeCell ref="AB77:AG77"/>
    <mergeCell ref="AB84:AG84"/>
    <mergeCell ref="A88:AA88"/>
    <mergeCell ref="A90:AA90"/>
    <mergeCell ref="A92:AA92"/>
    <mergeCell ref="A94:AA94"/>
    <mergeCell ref="AB94:AG94"/>
    <mergeCell ref="AB59:AG59"/>
    <mergeCell ref="A83:AA83"/>
    <mergeCell ref="A81:AA81"/>
    <mergeCell ref="A82:AA82"/>
    <mergeCell ref="A78:AA78"/>
    <mergeCell ref="A73:AA73"/>
    <mergeCell ref="A74:AA74"/>
    <mergeCell ref="A63:AA63"/>
    <mergeCell ref="AH81:BB81"/>
    <mergeCell ref="AB83:AG83"/>
    <mergeCell ref="AH71:BB71"/>
    <mergeCell ref="AH63:BB63"/>
    <mergeCell ref="A80:AA80"/>
    <mergeCell ref="A75:AA75"/>
    <mergeCell ref="A79:AA79"/>
    <mergeCell ref="A72:AA72"/>
    <mergeCell ref="AB80:AG80"/>
    <mergeCell ref="AB79:AG79"/>
    <mergeCell ref="AB71:AG71"/>
    <mergeCell ref="AH80:BB80"/>
    <mergeCell ref="AH70:BB70"/>
    <mergeCell ref="AH72:BB72"/>
    <mergeCell ref="AH79:BB79"/>
    <mergeCell ref="AB66:AG66"/>
    <mergeCell ref="AB67:AG67"/>
    <mergeCell ref="A71:AA71"/>
    <mergeCell ref="BC64:BX64"/>
    <mergeCell ref="BY64:CN64"/>
    <mergeCell ref="AH68:BB68"/>
    <mergeCell ref="BC78:BX78"/>
    <mergeCell ref="BC70:BX70"/>
    <mergeCell ref="AB69:AG69"/>
    <mergeCell ref="AB78:AG78"/>
    <mergeCell ref="AB74:AG74"/>
    <mergeCell ref="BY75:CN75"/>
    <mergeCell ref="BY72:CN72"/>
    <mergeCell ref="BY71:CN71"/>
    <mergeCell ref="BC75:BX75"/>
    <mergeCell ref="BC71:BX71"/>
    <mergeCell ref="BC72:BX72"/>
    <mergeCell ref="A64:AA64"/>
    <mergeCell ref="A70:AA70"/>
    <mergeCell ref="EK67:EZ67"/>
    <mergeCell ref="BC66:BX66"/>
    <mergeCell ref="AH67:BB67"/>
    <mergeCell ref="BY66:CN66"/>
    <mergeCell ref="BY67:CN67"/>
    <mergeCell ref="AH65:BB65"/>
    <mergeCell ref="A69:AA69"/>
    <mergeCell ref="AB68:AG68"/>
    <mergeCell ref="AB65:AG65"/>
    <mergeCell ref="BC68:BX68"/>
    <mergeCell ref="BC67:BX67"/>
    <mergeCell ref="BY68:CN68"/>
    <mergeCell ref="A68:AA68"/>
    <mergeCell ref="A66:AA66"/>
    <mergeCell ref="A67:AA67"/>
    <mergeCell ref="A65:AA65"/>
    <mergeCell ref="CO69:DD69"/>
    <mergeCell ref="DU67:EJ67"/>
    <mergeCell ref="DU68:EJ68"/>
    <mergeCell ref="A111:AA111"/>
    <mergeCell ref="EK10:EZ10"/>
    <mergeCell ref="EK11:EZ11"/>
    <mergeCell ref="A102:AA102"/>
    <mergeCell ref="A104:AA104"/>
    <mergeCell ref="A110:AA110"/>
    <mergeCell ref="A53:AA53"/>
    <mergeCell ref="A84:AA84"/>
    <mergeCell ref="BY63:CN63"/>
    <mergeCell ref="AH20:BB20"/>
    <mergeCell ref="A21:AA21"/>
    <mergeCell ref="AB21:AG21"/>
    <mergeCell ref="AH21:BB21"/>
    <mergeCell ref="EK61:EZ61"/>
    <mergeCell ref="BY61:CN61"/>
    <mergeCell ref="EK58:EZ58"/>
    <mergeCell ref="A51:AA51"/>
    <mergeCell ref="BC61:BX61"/>
    <mergeCell ref="BC59:BX59"/>
    <mergeCell ref="A47:AA47"/>
    <mergeCell ref="BC60:BX60"/>
    <mergeCell ref="AH51:BB51"/>
    <mergeCell ref="EK64:EZ64"/>
    <mergeCell ref="BY65:CN65"/>
    <mergeCell ref="EK36:EZ36"/>
    <mergeCell ref="BY36:CN36"/>
    <mergeCell ref="EK34:EZ34"/>
    <mergeCell ref="AH43:BB43"/>
    <mergeCell ref="BC43:BX43"/>
    <mergeCell ref="AH52:BB52"/>
    <mergeCell ref="BC52:BX52"/>
    <mergeCell ref="BY46:CN46"/>
    <mergeCell ref="EK37:EZ37"/>
    <mergeCell ref="AH36:BB36"/>
    <mergeCell ref="CO37:DD37"/>
    <mergeCell ref="CO38:DD38"/>
    <mergeCell ref="DE44:DT44"/>
    <mergeCell ref="DE50:DT50"/>
    <mergeCell ref="DE45:DT45"/>
    <mergeCell ref="DE46:DT46"/>
    <mergeCell ref="DE51:DT51"/>
    <mergeCell ref="EK41:EZ41"/>
    <mergeCell ref="DE49:DT49"/>
    <mergeCell ref="EK47:EZ47"/>
    <mergeCell ref="AH47:BB47"/>
    <mergeCell ref="BY47:CN47"/>
    <mergeCell ref="BY45:CN45"/>
    <mergeCell ref="BC47:BX47"/>
    <mergeCell ref="EK59:EZ59"/>
    <mergeCell ref="EK53:EZ53"/>
    <mergeCell ref="EK52:EZ52"/>
    <mergeCell ref="EK55:EZ55"/>
    <mergeCell ref="BY60:CN60"/>
    <mergeCell ref="EK57:EZ57"/>
    <mergeCell ref="EK54:EZ54"/>
    <mergeCell ref="CO59:DD59"/>
    <mergeCell ref="CO60:DD60"/>
    <mergeCell ref="DE52:DT52"/>
    <mergeCell ref="DE53:DT53"/>
    <mergeCell ref="CO56:DD56"/>
    <mergeCell ref="BY59:CN59"/>
    <mergeCell ref="DE59:DT59"/>
    <mergeCell ref="EK60:EZ60"/>
    <mergeCell ref="BY58:CN58"/>
    <mergeCell ref="DU58:EJ58"/>
    <mergeCell ref="DU59:EJ59"/>
    <mergeCell ref="DU60:EJ60"/>
    <mergeCell ref="DU57:EJ57"/>
    <mergeCell ref="DU55:EJ55"/>
    <mergeCell ref="DU56:EJ56"/>
    <mergeCell ref="A38:AA38"/>
    <mergeCell ref="AB38:AG38"/>
    <mergeCell ref="AH38:BB38"/>
    <mergeCell ref="BY56:CN56"/>
    <mergeCell ref="BC53:BX53"/>
    <mergeCell ref="BY53:CN53"/>
    <mergeCell ref="BY54:CN54"/>
    <mergeCell ref="BY57:CN57"/>
    <mergeCell ref="BY62:CN62"/>
    <mergeCell ref="BY52:CN52"/>
    <mergeCell ref="AB47:AG47"/>
    <mergeCell ref="AB45:AG45"/>
    <mergeCell ref="AH58:BB58"/>
    <mergeCell ref="A57:AA57"/>
    <mergeCell ref="A55:AA55"/>
    <mergeCell ref="AB61:AG61"/>
    <mergeCell ref="A52:AA52"/>
    <mergeCell ref="A62:AA62"/>
    <mergeCell ref="AB62:AG62"/>
    <mergeCell ref="A61:AA61"/>
    <mergeCell ref="A60:AA60"/>
    <mergeCell ref="A56:AA56"/>
    <mergeCell ref="A58:AA58"/>
    <mergeCell ref="AB57:AG57"/>
    <mergeCell ref="A32:AA32"/>
    <mergeCell ref="AB32:AG32"/>
    <mergeCell ref="A29:AA29"/>
    <mergeCell ref="BC29:BX29"/>
    <mergeCell ref="BY29:CN29"/>
    <mergeCell ref="EK31:EZ31"/>
    <mergeCell ref="A30:AA30"/>
    <mergeCell ref="AB30:AG30"/>
    <mergeCell ref="AH30:BB30"/>
    <mergeCell ref="BC30:BX30"/>
    <mergeCell ref="A31:AA31"/>
    <mergeCell ref="BY31:CN31"/>
    <mergeCell ref="DU31:EJ31"/>
    <mergeCell ref="EK32:EZ32"/>
    <mergeCell ref="AH32:BB32"/>
    <mergeCell ref="BC32:BX32"/>
    <mergeCell ref="BY32:CN32"/>
    <mergeCell ref="AB29:AG29"/>
    <mergeCell ref="EK30:EZ30"/>
    <mergeCell ref="BY30:CN30"/>
    <mergeCell ref="AH31:BB31"/>
    <mergeCell ref="AB31:AG31"/>
    <mergeCell ref="BC31:BX31"/>
    <mergeCell ref="DE32:DT32"/>
    <mergeCell ref="BC21:BX21"/>
    <mergeCell ref="BY20:CN20"/>
    <mergeCell ref="AB25:AG25"/>
    <mergeCell ref="EK27:EZ27"/>
    <mergeCell ref="EK26:EZ26"/>
    <mergeCell ref="AH27:BB27"/>
    <mergeCell ref="BC27:BX27"/>
    <mergeCell ref="BY25:CN25"/>
    <mergeCell ref="EK25:EZ25"/>
    <mergeCell ref="EK21:EZ21"/>
    <mergeCell ref="BY21:CN21"/>
    <mergeCell ref="BY27:CN27"/>
    <mergeCell ref="BC22:BX22"/>
    <mergeCell ref="BY22:CN22"/>
    <mergeCell ref="EK22:EZ22"/>
    <mergeCell ref="CO20:DD20"/>
    <mergeCell ref="CO21:DD21"/>
    <mergeCell ref="CO22:DD22"/>
    <mergeCell ref="DE21:DT21"/>
    <mergeCell ref="DE22:DT22"/>
    <mergeCell ref="DU22:EJ22"/>
    <mergeCell ref="DU27:EJ27"/>
    <mergeCell ref="EK15:EZ15"/>
    <mergeCell ref="EK16:EZ16"/>
    <mergeCell ref="AA13:BX13"/>
    <mergeCell ref="AB20:AG20"/>
    <mergeCell ref="A17:EZ17"/>
    <mergeCell ref="AH29:BB29"/>
    <mergeCell ref="A20:AA20"/>
    <mergeCell ref="EK29:EZ29"/>
    <mergeCell ref="AB24:AG24"/>
    <mergeCell ref="AH24:BB24"/>
    <mergeCell ref="BC24:BX24"/>
    <mergeCell ref="BY24:CN24"/>
    <mergeCell ref="EK24:EZ24"/>
    <mergeCell ref="EK20:EZ20"/>
    <mergeCell ref="BY19:CN19"/>
    <mergeCell ref="AB26:AG26"/>
    <mergeCell ref="AH26:BB26"/>
    <mergeCell ref="BC26:BX26"/>
    <mergeCell ref="A28:AA28"/>
    <mergeCell ref="AB28:AG28"/>
    <mergeCell ref="AH28:BB28"/>
    <mergeCell ref="BC28:BX28"/>
    <mergeCell ref="BY26:CN26"/>
    <mergeCell ref="BC20:BX20"/>
    <mergeCell ref="EK39:EZ39"/>
    <mergeCell ref="EK40:EZ40"/>
    <mergeCell ref="EK46:EZ46"/>
    <mergeCell ref="EK51:EZ51"/>
    <mergeCell ref="AH56:BB56"/>
    <mergeCell ref="AH57:BB57"/>
    <mergeCell ref="AH54:BB54"/>
    <mergeCell ref="BC54:BX54"/>
    <mergeCell ref="EK43:EZ43"/>
    <mergeCell ref="CO51:DD51"/>
    <mergeCell ref="CO52:DD52"/>
    <mergeCell ref="CO53:DD53"/>
    <mergeCell ref="CO57:DD57"/>
    <mergeCell ref="DE56:DT56"/>
    <mergeCell ref="DE57:DT57"/>
    <mergeCell ref="DE43:DT43"/>
    <mergeCell ref="AH42:BB42"/>
    <mergeCell ref="BC42:BX42"/>
    <mergeCell ref="EK44:EZ44"/>
    <mergeCell ref="BY43:CN43"/>
    <mergeCell ref="EK56:EZ56"/>
    <mergeCell ref="AH53:BB53"/>
    <mergeCell ref="DU45:EJ45"/>
    <mergeCell ref="DU46:EJ46"/>
    <mergeCell ref="BY37:CN37"/>
    <mergeCell ref="AB54:AG54"/>
    <mergeCell ref="AB53:AG53"/>
    <mergeCell ref="AB52:AG52"/>
    <mergeCell ref="BC34:BU34"/>
    <mergeCell ref="BC37:BX37"/>
    <mergeCell ref="BC36:BX36"/>
    <mergeCell ref="AB36:AG36"/>
    <mergeCell ref="AH100:BB100"/>
    <mergeCell ref="BY74:CN74"/>
    <mergeCell ref="BY70:CN70"/>
    <mergeCell ref="BY78:CN78"/>
    <mergeCell ref="BY94:CN94"/>
    <mergeCell ref="AB50:AG50"/>
    <mergeCell ref="AB42:AG42"/>
    <mergeCell ref="BY88:CN88"/>
    <mergeCell ref="BC98:BX98"/>
    <mergeCell ref="AH98:BB98"/>
    <mergeCell ref="AH99:BB99"/>
    <mergeCell ref="AB97:AG97"/>
    <mergeCell ref="AH96:BB96"/>
    <mergeCell ref="AB86:AG86"/>
    <mergeCell ref="AH34:BB34"/>
    <mergeCell ref="AB88:AG88"/>
    <mergeCell ref="AB102:AG102"/>
    <mergeCell ref="AB100:AG100"/>
    <mergeCell ref="BC100:BX100"/>
    <mergeCell ref="BC95:BX95"/>
    <mergeCell ref="AH95:BB95"/>
    <mergeCell ref="AB98:AG98"/>
    <mergeCell ref="AH94:BB94"/>
    <mergeCell ref="BC94:BX94"/>
    <mergeCell ref="AB44:AG44"/>
    <mergeCell ref="AB64:AG64"/>
    <mergeCell ref="AB63:AG63"/>
    <mergeCell ref="AB60:AG60"/>
    <mergeCell ref="AB81:AG81"/>
    <mergeCell ref="AB82:AG82"/>
    <mergeCell ref="AH59:BB59"/>
    <mergeCell ref="BC79:BX79"/>
    <mergeCell ref="AH62:BB62"/>
    <mergeCell ref="AH61:BB61"/>
    <mergeCell ref="AH60:BB60"/>
    <mergeCell ref="AH46:BB46"/>
    <mergeCell ref="BC46:BX46"/>
    <mergeCell ref="AH101:BB101"/>
    <mergeCell ref="AH88:BB88"/>
    <mergeCell ref="BC88:BX88"/>
    <mergeCell ref="AH106:BB106"/>
    <mergeCell ref="DE110:DT110"/>
    <mergeCell ref="DU107:EJ107"/>
    <mergeCell ref="DU108:EJ108"/>
    <mergeCell ref="DU109:EJ109"/>
    <mergeCell ref="CO106:DD106"/>
    <mergeCell ref="EK107:EZ107"/>
    <mergeCell ref="BC102:BX102"/>
    <mergeCell ref="BC96:BX96"/>
    <mergeCell ref="BC97:BX97"/>
    <mergeCell ref="BC99:BX99"/>
    <mergeCell ref="BC101:BX101"/>
    <mergeCell ref="BC110:BX110"/>
    <mergeCell ref="BY110:CN110"/>
    <mergeCell ref="BY100:CN100"/>
    <mergeCell ref="BC104:BX104"/>
    <mergeCell ref="EK109:EZ109"/>
    <mergeCell ref="BY106:CN106"/>
    <mergeCell ref="BY109:CN109"/>
    <mergeCell ref="BY103:CN103"/>
    <mergeCell ref="BY104:CN104"/>
    <mergeCell ref="EK106:EZ106"/>
    <mergeCell ref="BC106:BX106"/>
    <mergeCell ref="BC103:BX103"/>
    <mergeCell ref="EK101:EZ101"/>
    <mergeCell ref="AB111:AG111"/>
    <mergeCell ref="BC111:BX111"/>
    <mergeCell ref="AB110:AG110"/>
    <mergeCell ref="AB107:AG107"/>
    <mergeCell ref="AH107:BB107"/>
    <mergeCell ref="DE111:DT111"/>
    <mergeCell ref="DU111:EJ111"/>
    <mergeCell ref="CO109:DD109"/>
    <mergeCell ref="CO110:DD110"/>
    <mergeCell ref="CO111:DD111"/>
    <mergeCell ref="BC107:BX107"/>
    <mergeCell ref="BY107:CN107"/>
    <mergeCell ref="DU110:EJ110"/>
    <mergeCell ref="DE107:DT107"/>
    <mergeCell ref="DE108:DT108"/>
    <mergeCell ref="DE109:DT109"/>
    <mergeCell ref="CO107:DD107"/>
    <mergeCell ref="CO108:DD108"/>
    <mergeCell ref="EK111:EZ111"/>
    <mergeCell ref="BY111:CN111"/>
    <mergeCell ref="AH111:BB111"/>
    <mergeCell ref="EK110:EZ110"/>
    <mergeCell ref="AH110:BB110"/>
    <mergeCell ref="EK97:EZ97"/>
    <mergeCell ref="EK95:EZ95"/>
    <mergeCell ref="EK99:EZ99"/>
    <mergeCell ref="BY102:CN102"/>
    <mergeCell ref="EK104:EZ104"/>
    <mergeCell ref="EK103:EZ103"/>
    <mergeCell ref="DE103:DT103"/>
    <mergeCell ref="DE104:DT104"/>
    <mergeCell ref="DE106:DT106"/>
    <mergeCell ref="DE102:DT102"/>
    <mergeCell ref="BY95:CN95"/>
    <mergeCell ref="BY99:CN99"/>
    <mergeCell ref="EK98:EZ98"/>
    <mergeCell ref="CO100:DD100"/>
    <mergeCell ref="CO101:DD101"/>
    <mergeCell ref="CO102:DD102"/>
    <mergeCell ref="DE97:DT97"/>
    <mergeCell ref="DE98:DT98"/>
    <mergeCell ref="DE99:DT99"/>
    <mergeCell ref="DE95:DT95"/>
    <mergeCell ref="DE96:DT96"/>
    <mergeCell ref="BY96:CN96"/>
    <mergeCell ref="EK100:EZ100"/>
    <mergeCell ref="BY101:CN101"/>
    <mergeCell ref="CO104:DD104"/>
    <mergeCell ref="DU102:EJ102"/>
    <mergeCell ref="DU103:EJ103"/>
    <mergeCell ref="DU104:EJ104"/>
    <mergeCell ref="DE101:DT101"/>
    <mergeCell ref="BY98:CN98"/>
    <mergeCell ref="CO98:DD98"/>
    <mergeCell ref="CO99:DD99"/>
    <mergeCell ref="BY97:CN97"/>
    <mergeCell ref="DU106:EJ106"/>
    <mergeCell ref="AH75:BB75"/>
    <mergeCell ref="AH73:BB73"/>
    <mergeCell ref="AH78:BB78"/>
    <mergeCell ref="BC80:BX80"/>
    <mergeCell ref="BC73:BX73"/>
    <mergeCell ref="AH74:BB74"/>
    <mergeCell ref="BY80:CN80"/>
    <mergeCell ref="BY82:CN82"/>
    <mergeCell ref="BY79:CN79"/>
    <mergeCell ref="BC84:BX84"/>
    <mergeCell ref="BY81:CN81"/>
    <mergeCell ref="AH86:BB86"/>
    <mergeCell ref="BC86:BX86"/>
    <mergeCell ref="BY86:CN86"/>
    <mergeCell ref="CO87:DD87"/>
    <mergeCell ref="CO95:DD95"/>
    <mergeCell ref="DE74:DT74"/>
    <mergeCell ref="DU74:EJ74"/>
    <mergeCell ref="DU80:EJ80"/>
    <mergeCell ref="DU81:EJ81"/>
    <mergeCell ref="DU82:EJ82"/>
    <mergeCell ref="DU83:EJ83"/>
    <mergeCell ref="DU84:EJ84"/>
    <mergeCell ref="EK86:EZ86"/>
    <mergeCell ref="AH76:BB76"/>
    <mergeCell ref="BC76:BX76"/>
    <mergeCell ref="BY76:CN76"/>
    <mergeCell ref="EK76:EZ76"/>
    <mergeCell ref="AH77:BB77"/>
    <mergeCell ref="BC77:BX77"/>
    <mergeCell ref="BY77:CN77"/>
    <mergeCell ref="EK77:EZ77"/>
    <mergeCell ref="EK81:EZ81"/>
    <mergeCell ref="EK82:EZ82"/>
    <mergeCell ref="BC82:BX82"/>
    <mergeCell ref="BY83:CN83"/>
    <mergeCell ref="CO78:DD78"/>
    <mergeCell ref="CO86:DD86"/>
    <mergeCell ref="DE78:DT78"/>
    <mergeCell ref="DE79:DT79"/>
    <mergeCell ref="DE80:DT80"/>
    <mergeCell ref="DE81:DT81"/>
    <mergeCell ref="DE82:DT82"/>
    <mergeCell ref="DE83:DT83"/>
    <mergeCell ref="DE84:DT84"/>
    <mergeCell ref="DE85:DT85"/>
    <mergeCell ref="DE86:DT86"/>
    <mergeCell ref="A36:AA36"/>
    <mergeCell ref="EK42:EZ42"/>
    <mergeCell ref="AH69:BB69"/>
    <mergeCell ref="BC69:BX69"/>
    <mergeCell ref="BY69:CN69"/>
    <mergeCell ref="EK69:EZ69"/>
    <mergeCell ref="BC65:BX65"/>
    <mergeCell ref="AH64:BB64"/>
    <mergeCell ref="EK65:EZ65"/>
    <mergeCell ref="EK66:EZ66"/>
    <mergeCell ref="BC63:BX63"/>
    <mergeCell ref="EK62:EZ62"/>
    <mergeCell ref="BC56:BX56"/>
    <mergeCell ref="CO43:DD43"/>
    <mergeCell ref="CO44:DD44"/>
    <mergeCell ref="AH44:BB44"/>
    <mergeCell ref="BC44:BX44"/>
    <mergeCell ref="BY44:CN44"/>
    <mergeCell ref="AB49:AG49"/>
    <mergeCell ref="AB48:AG48"/>
    <mergeCell ref="A46:AA46"/>
    <mergeCell ref="AB46:AG46"/>
    <mergeCell ref="EK63:EZ63"/>
    <mergeCell ref="A42:AA42"/>
    <mergeCell ref="A39:AA39"/>
    <mergeCell ref="A40:AA40"/>
    <mergeCell ref="CO45:DD45"/>
    <mergeCell ref="CO46:DD46"/>
    <mergeCell ref="AB43:AG43"/>
    <mergeCell ref="A45:AA45"/>
    <mergeCell ref="BC45:BX45"/>
    <mergeCell ref="AH45:BB45"/>
    <mergeCell ref="A44:AA44"/>
    <mergeCell ref="AB40:AG40"/>
    <mergeCell ref="AH40:BB40"/>
    <mergeCell ref="BC40:BX40"/>
    <mergeCell ref="BY40:CN40"/>
    <mergeCell ref="AB39:AG39"/>
    <mergeCell ref="AH39:BB39"/>
    <mergeCell ref="BC39:BX39"/>
    <mergeCell ref="BY39:CN39"/>
    <mergeCell ref="BY42:CN42"/>
    <mergeCell ref="CO42:DD42"/>
    <mergeCell ref="CO39:DD39"/>
    <mergeCell ref="CO40:DD40"/>
    <mergeCell ref="A43:AA43"/>
    <mergeCell ref="BY28:CN28"/>
    <mergeCell ref="EK23:EZ23"/>
    <mergeCell ref="AH25:BB25"/>
    <mergeCell ref="BC25:BX25"/>
    <mergeCell ref="A24:AA24"/>
    <mergeCell ref="A25:AA25"/>
    <mergeCell ref="CO23:DD23"/>
    <mergeCell ref="CO24:DD24"/>
    <mergeCell ref="CO25:DD25"/>
    <mergeCell ref="DE25:DT25"/>
    <mergeCell ref="EK28:EZ28"/>
    <mergeCell ref="DE23:DT23"/>
    <mergeCell ref="DE24:DT24"/>
    <mergeCell ref="DE26:DT26"/>
    <mergeCell ref="DE27:DT27"/>
    <mergeCell ref="DE28:DT28"/>
    <mergeCell ref="DU23:EJ23"/>
    <mergeCell ref="DU24:EJ24"/>
    <mergeCell ref="DU25:EJ25"/>
    <mergeCell ref="DU26:EJ26"/>
    <mergeCell ref="A87:AA87"/>
    <mergeCell ref="AB87:AG87"/>
    <mergeCell ref="AH87:BB87"/>
    <mergeCell ref="BC87:BX87"/>
    <mergeCell ref="BY87:CN87"/>
    <mergeCell ref="EK87:EZ87"/>
    <mergeCell ref="DE87:DT87"/>
    <mergeCell ref="DU87:EJ87"/>
    <mergeCell ref="CO79:DD79"/>
    <mergeCell ref="CO80:DD80"/>
    <mergeCell ref="EK84:EZ84"/>
    <mergeCell ref="AH82:BB82"/>
    <mergeCell ref="EK83:EZ83"/>
    <mergeCell ref="AH84:BB84"/>
    <mergeCell ref="BY84:CN84"/>
    <mergeCell ref="AH83:BB83"/>
    <mergeCell ref="EK85:EZ85"/>
    <mergeCell ref="BC81:BX81"/>
    <mergeCell ref="BC83:BX83"/>
    <mergeCell ref="CO81:DD81"/>
    <mergeCell ref="CO82:DD82"/>
    <mergeCell ref="CO83:DD83"/>
    <mergeCell ref="CO84:DD84"/>
    <mergeCell ref="CO85:DD85"/>
    <mergeCell ref="A18:AA19"/>
    <mergeCell ref="AB18:AG19"/>
    <mergeCell ref="AH18:BB19"/>
    <mergeCell ref="BC18:BX19"/>
    <mergeCell ref="CO19:DD19"/>
    <mergeCell ref="AA14:BR14"/>
    <mergeCell ref="A85:AA85"/>
    <mergeCell ref="AB85:AG85"/>
    <mergeCell ref="AH85:BB85"/>
    <mergeCell ref="BC85:BX85"/>
    <mergeCell ref="BY85:CN85"/>
    <mergeCell ref="A22:AA22"/>
    <mergeCell ref="AB22:AG22"/>
    <mergeCell ref="AH22:BB22"/>
    <mergeCell ref="A23:AA23"/>
    <mergeCell ref="AB23:AG23"/>
    <mergeCell ref="AH23:BB23"/>
    <mergeCell ref="BC23:BX23"/>
    <mergeCell ref="BY23:CN23"/>
    <mergeCell ref="BC55:BX55"/>
    <mergeCell ref="BY55:CN55"/>
    <mergeCell ref="BY73:CN73"/>
    <mergeCell ref="BC74:BX74"/>
    <mergeCell ref="A26:AA26"/>
    <mergeCell ref="A2:EZ2"/>
    <mergeCell ref="A3:EZ3"/>
    <mergeCell ref="CO14:DD14"/>
    <mergeCell ref="DE14:DT14"/>
    <mergeCell ref="DU14:EJ14"/>
    <mergeCell ref="EK14:EZ14"/>
    <mergeCell ref="AA12:BX12"/>
    <mergeCell ref="CO12:DD12"/>
    <mergeCell ref="DE12:DT12"/>
    <mergeCell ref="DU12:EJ12"/>
    <mergeCell ref="EK12:EZ12"/>
    <mergeCell ref="BA9:BD9"/>
    <mergeCell ref="BE9:BG9"/>
    <mergeCell ref="AK9:AZ9"/>
    <mergeCell ref="EK8:EZ8"/>
    <mergeCell ref="EK9:EZ9"/>
    <mergeCell ref="EK7:EZ7"/>
    <mergeCell ref="EK13:EZ13"/>
    <mergeCell ref="DE8:DT8"/>
    <mergeCell ref="DE9:DT9"/>
    <mergeCell ref="DE10:DT10"/>
    <mergeCell ref="DE11:DT11"/>
    <mergeCell ref="DE13:DT13"/>
    <mergeCell ref="A4:EJ4"/>
    <mergeCell ref="CO58:DD58"/>
    <mergeCell ref="CO63:DD63"/>
    <mergeCell ref="CO61:DD61"/>
    <mergeCell ref="CO62:DD62"/>
    <mergeCell ref="CO8:DD8"/>
    <mergeCell ref="CO9:DD9"/>
    <mergeCell ref="CO10:DD10"/>
    <mergeCell ref="CO11:DD11"/>
    <mergeCell ref="CO13:DD13"/>
    <mergeCell ref="CO15:DD15"/>
    <mergeCell ref="CO16:DD16"/>
    <mergeCell ref="CO26:DD26"/>
    <mergeCell ref="CO27:DD27"/>
    <mergeCell ref="CO28:DD28"/>
    <mergeCell ref="CO29:DD29"/>
    <mergeCell ref="CO30:DD30"/>
    <mergeCell ref="CO31:DD31"/>
    <mergeCell ref="CO32:DD32"/>
    <mergeCell ref="CO34:DD34"/>
    <mergeCell ref="CO36:DD36"/>
    <mergeCell ref="CO70:DD70"/>
    <mergeCell ref="CO71:DD71"/>
    <mergeCell ref="CO72:DD72"/>
    <mergeCell ref="CO73:DD73"/>
    <mergeCell ref="CO74:DD74"/>
    <mergeCell ref="CO75:DD75"/>
    <mergeCell ref="CO76:DD76"/>
    <mergeCell ref="CO77:DD77"/>
    <mergeCell ref="DE37:DT37"/>
    <mergeCell ref="DE38:DT38"/>
    <mergeCell ref="DE42:DT42"/>
    <mergeCell ref="DE39:DT39"/>
    <mergeCell ref="DE40:DT40"/>
    <mergeCell ref="DE73:DT73"/>
    <mergeCell ref="CO64:DD64"/>
    <mergeCell ref="CO65:DD65"/>
    <mergeCell ref="CO66:DD66"/>
    <mergeCell ref="CO67:DD67"/>
    <mergeCell ref="CO68:DD68"/>
    <mergeCell ref="CO54:DD54"/>
    <mergeCell ref="CO55:DD55"/>
    <mergeCell ref="CO47:DD47"/>
    <mergeCell ref="CO48:DD48"/>
    <mergeCell ref="CO49:DD49"/>
    <mergeCell ref="DE15:DT15"/>
    <mergeCell ref="DE16:DT16"/>
    <mergeCell ref="DE19:DT19"/>
    <mergeCell ref="DE20:DT20"/>
    <mergeCell ref="DU78:EJ78"/>
    <mergeCell ref="DU51:EJ51"/>
    <mergeCell ref="DU66:EJ66"/>
    <mergeCell ref="DU71:EJ71"/>
    <mergeCell ref="DU72:EJ72"/>
    <mergeCell ref="DU73:EJ73"/>
    <mergeCell ref="DE65:DT65"/>
    <mergeCell ref="DE66:DT66"/>
    <mergeCell ref="DE67:DT67"/>
    <mergeCell ref="DE68:DT68"/>
    <mergeCell ref="DE69:DT69"/>
    <mergeCell ref="DE70:DT70"/>
    <mergeCell ref="DE71:DT71"/>
    <mergeCell ref="DE72:DT72"/>
    <mergeCell ref="DE60:DT60"/>
    <mergeCell ref="DE61:DT61"/>
    <mergeCell ref="DE62:DT62"/>
    <mergeCell ref="DE63:DT63"/>
    <mergeCell ref="DE58:DT58"/>
    <mergeCell ref="DU65:EJ65"/>
    <mergeCell ref="DU63:EJ63"/>
    <mergeCell ref="DU64:EJ64"/>
    <mergeCell ref="DE55:DT55"/>
    <mergeCell ref="EK18:EZ19"/>
    <mergeCell ref="BY18:EJ18"/>
    <mergeCell ref="DU95:EJ95"/>
    <mergeCell ref="DU96:EJ96"/>
    <mergeCell ref="DU42:EJ42"/>
    <mergeCell ref="DU39:EJ39"/>
    <mergeCell ref="DU40:EJ40"/>
    <mergeCell ref="DU43:EJ43"/>
    <mergeCell ref="DU44:EJ44"/>
    <mergeCell ref="DU50:EJ50"/>
    <mergeCell ref="DU21:EJ21"/>
    <mergeCell ref="DU86:EJ86"/>
    <mergeCell ref="DU69:EJ69"/>
    <mergeCell ref="DU70:EJ70"/>
    <mergeCell ref="DE75:DT75"/>
    <mergeCell ref="DE76:DT76"/>
    <mergeCell ref="DE77:DT77"/>
    <mergeCell ref="DE64:DT64"/>
    <mergeCell ref="DU52:EJ52"/>
    <mergeCell ref="DU77:EJ77"/>
    <mergeCell ref="DU75:EJ75"/>
    <mergeCell ref="DU20:EJ20"/>
    <mergeCell ref="A33:AA33"/>
    <mergeCell ref="AB33:AG33"/>
    <mergeCell ref="AH33:BB33"/>
    <mergeCell ref="BC33:BX33"/>
    <mergeCell ref="BY33:CN33"/>
    <mergeCell ref="CO33:DD33"/>
    <mergeCell ref="DE33:DT33"/>
    <mergeCell ref="DE54:DT54"/>
    <mergeCell ref="DU54:EJ54"/>
    <mergeCell ref="DU28:EJ28"/>
    <mergeCell ref="DU29:EJ29"/>
    <mergeCell ref="DU30:EJ30"/>
    <mergeCell ref="DU32:EJ32"/>
    <mergeCell ref="DU34:EJ34"/>
    <mergeCell ref="DU36:EJ36"/>
    <mergeCell ref="DU37:EJ37"/>
    <mergeCell ref="DU38:EJ38"/>
    <mergeCell ref="DE29:DT29"/>
    <mergeCell ref="DE30:DT30"/>
    <mergeCell ref="DE31:DT31"/>
    <mergeCell ref="CO50:DD50"/>
    <mergeCell ref="A27:AA27"/>
    <mergeCell ref="AB27:AG27"/>
    <mergeCell ref="B5:EJ5"/>
    <mergeCell ref="A6:EJ6"/>
    <mergeCell ref="A7:EJ7"/>
    <mergeCell ref="A10:Z10"/>
    <mergeCell ref="A11:CE11"/>
    <mergeCell ref="DU61:EJ61"/>
    <mergeCell ref="DU62:EJ62"/>
    <mergeCell ref="DU8:EJ8"/>
    <mergeCell ref="DU9:EJ9"/>
    <mergeCell ref="DU10:EJ10"/>
    <mergeCell ref="DU11:EJ11"/>
    <mergeCell ref="DU13:EJ13"/>
    <mergeCell ref="DU15:EJ15"/>
    <mergeCell ref="DU16:EJ16"/>
    <mergeCell ref="DU19:EJ19"/>
    <mergeCell ref="A37:AA37"/>
    <mergeCell ref="AB37:AG37"/>
    <mergeCell ref="AH37:BB37"/>
    <mergeCell ref="DE34:DT34"/>
    <mergeCell ref="DE36:DT36"/>
    <mergeCell ref="BC49:BX49"/>
    <mergeCell ref="BY49:CN49"/>
    <mergeCell ref="A50:AA50"/>
    <mergeCell ref="DU53:EJ53"/>
    <mergeCell ref="EK33:EZ33"/>
    <mergeCell ref="A35:AA35"/>
    <mergeCell ref="AB35:AG35"/>
    <mergeCell ref="AH35:BB35"/>
    <mergeCell ref="BC35:BU35"/>
    <mergeCell ref="BY35:CN35"/>
    <mergeCell ref="CO35:DD35"/>
    <mergeCell ref="DE35:DT35"/>
    <mergeCell ref="DU35:EJ35"/>
    <mergeCell ref="EK35:EZ35"/>
    <mergeCell ref="A34:AA34"/>
    <mergeCell ref="DU33:EJ33"/>
    <mergeCell ref="AB34:AG34"/>
    <mergeCell ref="BY34:CN34"/>
    <mergeCell ref="CO88:DD88"/>
    <mergeCell ref="DE88:DT88"/>
    <mergeCell ref="DU88:EJ88"/>
    <mergeCell ref="EK88:EZ88"/>
    <mergeCell ref="DU85:EJ85"/>
    <mergeCell ref="A41:AA41"/>
    <mergeCell ref="AB41:AG41"/>
    <mergeCell ref="AH41:BB41"/>
    <mergeCell ref="BC41:BX41"/>
    <mergeCell ref="BY41:CN41"/>
    <mergeCell ref="CO41:DD41"/>
    <mergeCell ref="DE41:DT41"/>
    <mergeCell ref="DU41:EJ41"/>
    <mergeCell ref="A48:AA48"/>
    <mergeCell ref="AH48:BB48"/>
    <mergeCell ref="BC48:BX48"/>
    <mergeCell ref="BY48:CN48"/>
    <mergeCell ref="A49:AA49"/>
    <mergeCell ref="AH49:BB49"/>
    <mergeCell ref="DU76:EJ76"/>
    <mergeCell ref="AH50:BB50"/>
    <mergeCell ref="BC50:BX50"/>
    <mergeCell ref="BY50:CN50"/>
    <mergeCell ref="DU79:EJ79"/>
    <mergeCell ref="A89:AA89"/>
    <mergeCell ref="AB89:AG89"/>
    <mergeCell ref="AH89:BB89"/>
    <mergeCell ref="BC89:BX89"/>
    <mergeCell ref="BY89:CN89"/>
    <mergeCell ref="CO89:DD89"/>
    <mergeCell ref="DE89:DT89"/>
    <mergeCell ref="DU89:EJ89"/>
    <mergeCell ref="EK89:EZ89"/>
    <mergeCell ref="CO90:DD90"/>
    <mergeCell ref="DE90:DT90"/>
    <mergeCell ref="DU90:EJ90"/>
    <mergeCell ref="EK90:EZ90"/>
    <mergeCell ref="A91:AA91"/>
    <mergeCell ref="AB91:AG91"/>
    <mergeCell ref="AH91:BB91"/>
    <mergeCell ref="BC91:BX91"/>
    <mergeCell ref="BY91:CN91"/>
    <mergeCell ref="CO91:DD91"/>
    <mergeCell ref="DE91:DT91"/>
    <mergeCell ref="DU91:EJ91"/>
    <mergeCell ref="EK91:EZ91"/>
    <mergeCell ref="BY90:CN90"/>
    <mergeCell ref="AB90:AG90"/>
    <mergeCell ref="AH90:BB90"/>
    <mergeCell ref="BC90:BX90"/>
    <mergeCell ref="CO92:DD92"/>
    <mergeCell ref="DE92:DT92"/>
    <mergeCell ref="DU92:EJ92"/>
    <mergeCell ref="EK92:EZ92"/>
    <mergeCell ref="A93:AA93"/>
    <mergeCell ref="AB93:AG93"/>
    <mergeCell ref="AH93:BB93"/>
    <mergeCell ref="BC93:BX93"/>
    <mergeCell ref="BY93:CN93"/>
    <mergeCell ref="CO93:DD93"/>
    <mergeCell ref="DE93:DT93"/>
    <mergeCell ref="DU93:EJ93"/>
    <mergeCell ref="EK93:EZ93"/>
    <mergeCell ref="BY92:CN92"/>
    <mergeCell ref="AB92:AG92"/>
    <mergeCell ref="AH92:BB92"/>
    <mergeCell ref="BC92:BX92"/>
    <mergeCell ref="CO94:DD94"/>
    <mergeCell ref="DE94:DT94"/>
    <mergeCell ref="DU94:EJ94"/>
    <mergeCell ref="EK94:EZ94"/>
    <mergeCell ref="A105:AA105"/>
    <mergeCell ref="AB105:AG105"/>
    <mergeCell ref="AH105:BB105"/>
    <mergeCell ref="BC105:BX105"/>
    <mergeCell ref="BY105:CN105"/>
    <mergeCell ref="CO105:DD105"/>
    <mergeCell ref="DE105:DT105"/>
    <mergeCell ref="DU105:EJ105"/>
    <mergeCell ref="EK105:EZ105"/>
    <mergeCell ref="DU97:EJ97"/>
    <mergeCell ref="DU98:EJ98"/>
    <mergeCell ref="DU99:EJ99"/>
    <mergeCell ref="DU100:EJ100"/>
    <mergeCell ref="DU101:EJ101"/>
    <mergeCell ref="CO96:DD96"/>
    <mergeCell ref="CO97:DD97"/>
    <mergeCell ref="DE100:DT100"/>
    <mergeCell ref="EK96:EZ96"/>
    <mergeCell ref="EK102:EZ102"/>
    <mergeCell ref="CO103:DD103"/>
  </mergeCells>
  <phoneticPr fontId="0" type="noConversion"/>
  <pageMargins left="0.23622047244094491" right="0.19685039370078741" top="0.59055118110236227" bottom="0.39370078740157483" header="0.19685039370078741" footer="0.1968503937007874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2"/>
  <sheetViews>
    <sheetView view="pageBreakPreview" topLeftCell="A97" zoomScale="88" zoomScaleSheetLayoutView="88" workbookViewId="0">
      <selection activeCell="D264" sqref="D264"/>
    </sheetView>
  </sheetViews>
  <sheetFormatPr defaultRowHeight="13.2"/>
  <cols>
    <col min="1" max="1" width="36.77734375" customWidth="1"/>
    <col min="2" max="2" width="6" customWidth="1"/>
    <col min="3" max="3" width="21.77734375" customWidth="1"/>
    <col min="4" max="6" width="11.77734375" customWidth="1"/>
    <col min="7" max="7" width="9.21875" customWidth="1"/>
    <col min="8" max="8" width="8.5546875" customWidth="1"/>
    <col min="9" max="9" width="11" customWidth="1"/>
    <col min="10" max="10" width="10.5546875" style="85" customWidth="1"/>
    <col min="11" max="11" width="10.5546875" style="114" customWidth="1"/>
  </cols>
  <sheetData>
    <row r="1" spans="1:11">
      <c r="J1" s="81"/>
      <c r="K1" s="108" t="s">
        <v>322</v>
      </c>
    </row>
    <row r="2" spans="1:11">
      <c r="A2" s="315" t="s">
        <v>233</v>
      </c>
      <c r="B2" s="315"/>
      <c r="C2" s="315"/>
      <c r="D2" s="315"/>
      <c r="E2" s="315"/>
      <c r="F2" s="315"/>
      <c r="G2" s="315"/>
      <c r="H2" s="315"/>
      <c r="I2" s="315"/>
      <c r="J2" s="315"/>
      <c r="K2" s="109"/>
    </row>
    <row r="3" spans="1:11" ht="22.5" customHeight="1">
      <c r="A3" s="234" t="s">
        <v>213</v>
      </c>
      <c r="B3" s="234" t="s">
        <v>209</v>
      </c>
      <c r="C3" s="234" t="s">
        <v>208</v>
      </c>
      <c r="D3" s="234" t="s">
        <v>199</v>
      </c>
      <c r="E3" s="234" t="s">
        <v>318</v>
      </c>
      <c r="F3" s="311" t="s">
        <v>215</v>
      </c>
      <c r="G3" s="312"/>
      <c r="H3" s="312"/>
      <c r="I3" s="313"/>
      <c r="J3" s="311" t="s">
        <v>323</v>
      </c>
      <c r="K3" s="316"/>
    </row>
    <row r="4" spans="1:11" ht="22.5" customHeight="1">
      <c r="A4" s="310"/>
      <c r="B4" s="310"/>
      <c r="C4" s="310"/>
      <c r="D4" s="310"/>
      <c r="E4" s="310"/>
      <c r="F4" s="314" t="s">
        <v>296</v>
      </c>
      <c r="G4" s="314" t="s">
        <v>297</v>
      </c>
      <c r="H4" s="314" t="s">
        <v>298</v>
      </c>
      <c r="I4" s="314" t="s">
        <v>299</v>
      </c>
      <c r="J4" s="314" t="s">
        <v>319</v>
      </c>
      <c r="K4" s="309" t="s">
        <v>320</v>
      </c>
    </row>
    <row r="5" spans="1:11" ht="9.75" customHeight="1">
      <c r="A5" s="310"/>
      <c r="B5" s="310"/>
      <c r="C5" s="310"/>
      <c r="D5" s="310"/>
      <c r="E5" s="310"/>
      <c r="F5" s="314"/>
      <c r="G5" s="314"/>
      <c r="H5" s="314"/>
      <c r="I5" s="314"/>
      <c r="J5" s="314"/>
      <c r="K5" s="309"/>
    </row>
    <row r="6" spans="1:11" ht="13.8" thickBot="1">
      <c r="A6" s="7">
        <v>1</v>
      </c>
      <c r="B6" s="8">
        <v>2</v>
      </c>
      <c r="C6" s="8">
        <v>3</v>
      </c>
      <c r="D6" s="105">
        <v>4</v>
      </c>
      <c r="E6" s="8">
        <v>5</v>
      </c>
      <c r="F6" s="8">
        <v>6</v>
      </c>
      <c r="G6" s="105">
        <v>7</v>
      </c>
      <c r="H6" s="105">
        <v>8</v>
      </c>
      <c r="I6" s="105">
        <v>9</v>
      </c>
      <c r="J6" s="80">
        <v>10</v>
      </c>
      <c r="K6" s="110">
        <v>11</v>
      </c>
    </row>
    <row r="7" spans="1:11">
      <c r="A7" s="32" t="s">
        <v>251</v>
      </c>
      <c r="B7" s="25">
        <v>200</v>
      </c>
      <c r="C7" s="27" t="s">
        <v>200</v>
      </c>
      <c r="D7" s="18">
        <f>D10+D22+D71+D74+D108+D117+D146+D171+D224+D228+D254</f>
        <v>25815358.140000001</v>
      </c>
      <c r="E7" s="18">
        <f t="shared" ref="E7:F7" si="0">E10+E22+E71+E74+E108+E117+E146+E171+E224+E228+E254</f>
        <v>25815558.140000001</v>
      </c>
      <c r="F7" s="18">
        <f t="shared" si="0"/>
        <v>24229904.960000001</v>
      </c>
      <c r="G7" s="18"/>
      <c r="H7" s="18"/>
      <c r="I7" s="18">
        <f t="shared" ref="I7:K7" si="1">I10+I22+I71+I74+I108+I117+I146+I171+I224+I228+I254</f>
        <v>24229904.960000001</v>
      </c>
      <c r="J7" s="18">
        <f t="shared" si="1"/>
        <v>1585653.1799999997</v>
      </c>
      <c r="K7" s="18">
        <f t="shared" si="1"/>
        <v>1585653.1799999997</v>
      </c>
    </row>
    <row r="8" spans="1:11">
      <c r="A8" s="17" t="s">
        <v>217</v>
      </c>
      <c r="B8" s="28"/>
      <c r="C8" s="12"/>
      <c r="D8" s="13"/>
      <c r="E8" s="13"/>
      <c r="F8" s="13"/>
      <c r="G8" s="13"/>
      <c r="H8" s="13"/>
      <c r="I8" s="13"/>
      <c r="J8" s="29"/>
      <c r="K8" s="100"/>
    </row>
    <row r="9" spans="1:11" s="44" customFormat="1" ht="44.4" customHeight="1">
      <c r="A9" s="41" t="s">
        <v>116</v>
      </c>
      <c r="B9" s="42"/>
      <c r="C9" s="38" t="s">
        <v>625</v>
      </c>
      <c r="D9" s="43">
        <f>D10+D22+D71+D74</f>
        <v>3765650</v>
      </c>
      <c r="E9" s="43">
        <f>SUM(E10+E22+E74)</f>
        <v>3552850</v>
      </c>
      <c r="F9" s="43">
        <f>SUM(F10+F22+F74)</f>
        <v>3238867.8500000006</v>
      </c>
      <c r="G9" s="43"/>
      <c r="H9" s="43"/>
      <c r="I9" s="43">
        <f>SUM(I10+I22+I74)</f>
        <v>3238867.8500000006</v>
      </c>
      <c r="J9" s="60">
        <f>E9-F9</f>
        <v>313982.14999999944</v>
      </c>
      <c r="K9" s="96">
        <f t="shared" ref="K9:K27" si="2">J9</f>
        <v>313982.14999999944</v>
      </c>
    </row>
    <row r="10" spans="1:11" s="44" customFormat="1" ht="35.25" customHeight="1">
      <c r="A10" s="41" t="s">
        <v>178</v>
      </c>
      <c r="B10" s="42"/>
      <c r="C10" s="38" t="s">
        <v>624</v>
      </c>
      <c r="D10" s="43">
        <f t="shared" ref="D10:F11" si="3">SUM(D11)</f>
        <v>785900</v>
      </c>
      <c r="E10" s="43">
        <f t="shared" si="3"/>
        <v>785900</v>
      </c>
      <c r="F10" s="43">
        <f t="shared" si="3"/>
        <v>770058.28</v>
      </c>
      <c r="G10" s="43"/>
      <c r="H10" s="43"/>
      <c r="I10" s="43">
        <f>SUM(I11)</f>
        <v>770058.28</v>
      </c>
      <c r="J10" s="60">
        <f>E10-F10</f>
        <v>15841.719999999972</v>
      </c>
      <c r="K10" s="96">
        <f t="shared" si="2"/>
        <v>15841.719999999972</v>
      </c>
    </row>
    <row r="11" spans="1:11" s="36" customFormat="1" ht="34.5" customHeight="1">
      <c r="A11" s="32" t="s">
        <v>179</v>
      </c>
      <c r="B11" s="37"/>
      <c r="C11" s="38" t="s">
        <v>623</v>
      </c>
      <c r="D11" s="39">
        <f t="shared" si="3"/>
        <v>785900</v>
      </c>
      <c r="E11" s="39">
        <f t="shared" si="3"/>
        <v>785900</v>
      </c>
      <c r="F11" s="39">
        <f t="shared" si="3"/>
        <v>770058.28</v>
      </c>
      <c r="G11" s="39"/>
      <c r="H11" s="39"/>
      <c r="I11" s="39">
        <f>SUM(I12)</f>
        <v>770058.28</v>
      </c>
      <c r="J11" s="60">
        <f>E11-F11</f>
        <v>15841.719999999972</v>
      </c>
      <c r="K11" s="96">
        <f t="shared" si="2"/>
        <v>15841.719999999972</v>
      </c>
    </row>
    <row r="12" spans="1:11" s="36" customFormat="1" ht="114.75" customHeight="1">
      <c r="A12" s="32" t="s">
        <v>139</v>
      </c>
      <c r="B12" s="37"/>
      <c r="C12" s="38" t="s">
        <v>622</v>
      </c>
      <c r="D12" s="39">
        <f>D13</f>
        <v>785900</v>
      </c>
      <c r="E12" s="39">
        <f>E13</f>
        <v>785900</v>
      </c>
      <c r="F12" s="39">
        <f>F13</f>
        <v>770058.28</v>
      </c>
      <c r="G12" s="39"/>
      <c r="H12" s="39"/>
      <c r="I12" s="39">
        <f>I13</f>
        <v>770058.28</v>
      </c>
      <c r="J12" s="39">
        <f>J13</f>
        <v>15841.719999999972</v>
      </c>
      <c r="K12" s="111">
        <f t="shared" si="2"/>
        <v>15841.719999999972</v>
      </c>
    </row>
    <row r="13" spans="1:11" s="36" customFormat="1" ht="64.5" customHeight="1">
      <c r="A13" s="32" t="s">
        <v>140</v>
      </c>
      <c r="B13" s="37"/>
      <c r="C13" s="38" t="s">
        <v>621</v>
      </c>
      <c r="D13" s="39">
        <f t="shared" ref="D13:F14" si="4">D15+D19</f>
        <v>785900</v>
      </c>
      <c r="E13" s="39">
        <f t="shared" si="4"/>
        <v>785900</v>
      </c>
      <c r="F13" s="39">
        <f t="shared" si="4"/>
        <v>770058.28</v>
      </c>
      <c r="G13" s="39"/>
      <c r="H13" s="39"/>
      <c r="I13" s="39">
        <f>I15+I19</f>
        <v>770058.28</v>
      </c>
      <c r="J13" s="60">
        <f t="shared" ref="J13:J21" si="5">E13-F13</f>
        <v>15841.719999999972</v>
      </c>
      <c r="K13" s="96">
        <f t="shared" si="2"/>
        <v>15841.719999999972</v>
      </c>
    </row>
    <row r="14" spans="1:11" s="36" customFormat="1" ht="30.75" customHeight="1">
      <c r="A14" s="32" t="s">
        <v>141</v>
      </c>
      <c r="B14" s="37"/>
      <c r="C14" s="38" t="s">
        <v>620</v>
      </c>
      <c r="D14" s="39">
        <f t="shared" si="4"/>
        <v>785900</v>
      </c>
      <c r="E14" s="39">
        <f t="shared" si="4"/>
        <v>785900</v>
      </c>
      <c r="F14" s="39">
        <f t="shared" si="4"/>
        <v>770058.28</v>
      </c>
      <c r="G14" s="39"/>
      <c r="H14" s="39"/>
      <c r="I14" s="39">
        <f>I16+I20</f>
        <v>770058.28</v>
      </c>
      <c r="J14" s="60">
        <f t="shared" si="5"/>
        <v>15841.719999999972</v>
      </c>
      <c r="K14" s="96">
        <f t="shared" si="2"/>
        <v>15841.719999999972</v>
      </c>
    </row>
    <row r="15" spans="1:11" s="36" customFormat="1" ht="30.75" customHeight="1">
      <c r="A15" s="32" t="s">
        <v>172</v>
      </c>
      <c r="B15" s="37"/>
      <c r="C15" s="38" t="s">
        <v>619</v>
      </c>
      <c r="D15" s="39">
        <f>D16</f>
        <v>744900</v>
      </c>
      <c r="E15" s="39">
        <f>E16</f>
        <v>744900</v>
      </c>
      <c r="F15" s="39">
        <f>F16</f>
        <v>729122.28</v>
      </c>
      <c r="G15" s="39"/>
      <c r="H15" s="39"/>
      <c r="I15" s="39">
        <f>I16</f>
        <v>729122.28</v>
      </c>
      <c r="J15" s="60">
        <f t="shared" si="5"/>
        <v>15777.719999999972</v>
      </c>
      <c r="K15" s="96">
        <f t="shared" si="2"/>
        <v>15777.719999999972</v>
      </c>
    </row>
    <row r="16" spans="1:11" s="36" customFormat="1" ht="18.75" customHeight="1">
      <c r="A16" s="32" t="s">
        <v>120</v>
      </c>
      <c r="B16" s="37"/>
      <c r="C16" s="38" t="s">
        <v>618</v>
      </c>
      <c r="D16" s="39">
        <f>SUM(D17:D18)</f>
        <v>744900</v>
      </c>
      <c r="E16" s="39">
        <f>SUM(E17:E18)</f>
        <v>744900</v>
      </c>
      <c r="F16" s="39">
        <f>SUM(F17:F18)</f>
        <v>729122.28</v>
      </c>
      <c r="G16" s="39"/>
      <c r="H16" s="39"/>
      <c r="I16" s="39">
        <f>SUM(I17:I18)</f>
        <v>729122.28</v>
      </c>
      <c r="J16" s="60">
        <f t="shared" si="5"/>
        <v>15777.719999999972</v>
      </c>
      <c r="K16" s="96">
        <f t="shared" si="2"/>
        <v>15777.719999999972</v>
      </c>
    </row>
    <row r="17" spans="1:11" ht="12" customHeight="1">
      <c r="A17" s="17" t="s">
        <v>210</v>
      </c>
      <c r="B17" s="26"/>
      <c r="C17" s="9" t="s">
        <v>617</v>
      </c>
      <c r="D17" s="11">
        <v>562600</v>
      </c>
      <c r="E17" s="11">
        <v>562600</v>
      </c>
      <c r="F17" s="11">
        <v>550549.51</v>
      </c>
      <c r="G17" s="11"/>
      <c r="H17" s="11"/>
      <c r="I17" s="11">
        <f>F17</f>
        <v>550549.51</v>
      </c>
      <c r="J17" s="29">
        <f t="shared" si="5"/>
        <v>12050.489999999991</v>
      </c>
      <c r="K17" s="100">
        <f t="shared" si="2"/>
        <v>12050.489999999991</v>
      </c>
    </row>
    <row r="18" spans="1:11" ht="15" customHeight="1">
      <c r="A18" s="17" t="s">
        <v>211</v>
      </c>
      <c r="B18" s="26"/>
      <c r="C18" s="9" t="s">
        <v>616</v>
      </c>
      <c r="D18" s="11">
        <v>182300</v>
      </c>
      <c r="E18" s="11">
        <f>D18</f>
        <v>182300</v>
      </c>
      <c r="F18" s="11">
        <v>178572.77</v>
      </c>
      <c r="G18" s="11"/>
      <c r="H18" s="11"/>
      <c r="I18" s="11">
        <f>F18</f>
        <v>178572.77</v>
      </c>
      <c r="J18" s="29">
        <f t="shared" si="5"/>
        <v>3727.2300000000105</v>
      </c>
      <c r="K18" s="100">
        <f t="shared" si="2"/>
        <v>3727.2300000000105</v>
      </c>
    </row>
    <row r="19" spans="1:11" s="36" customFormat="1" ht="32.25" customHeight="1">
      <c r="A19" s="32" t="s">
        <v>142</v>
      </c>
      <c r="B19" s="33"/>
      <c r="C19" s="34" t="s">
        <v>615</v>
      </c>
      <c r="D19" s="35">
        <f>D20</f>
        <v>41000</v>
      </c>
      <c r="E19" s="35">
        <f>E20</f>
        <v>41000</v>
      </c>
      <c r="F19" s="35">
        <f>F20</f>
        <v>40936</v>
      </c>
      <c r="G19" s="35"/>
      <c r="H19" s="35"/>
      <c r="I19" s="35">
        <f>I20</f>
        <v>40936</v>
      </c>
      <c r="J19" s="60">
        <f t="shared" si="5"/>
        <v>64</v>
      </c>
      <c r="K19" s="96">
        <f t="shared" si="2"/>
        <v>64</v>
      </c>
    </row>
    <row r="20" spans="1:11" s="36" customFormat="1" ht="22.5" customHeight="1">
      <c r="A20" s="32" t="s">
        <v>118</v>
      </c>
      <c r="B20" s="33"/>
      <c r="C20" s="34" t="s">
        <v>614</v>
      </c>
      <c r="D20" s="35">
        <f>SUM(D21:D21)</f>
        <v>41000</v>
      </c>
      <c r="E20" s="35">
        <f>SUM(E21:E21)</f>
        <v>41000</v>
      </c>
      <c r="F20" s="35">
        <f>SUM(F21:F21)</f>
        <v>40936</v>
      </c>
      <c r="G20" s="35"/>
      <c r="H20" s="35"/>
      <c r="I20" s="35">
        <f>SUM(I21:I21)</f>
        <v>40936</v>
      </c>
      <c r="J20" s="60">
        <f t="shared" si="5"/>
        <v>64</v>
      </c>
      <c r="K20" s="96">
        <f t="shared" si="2"/>
        <v>64</v>
      </c>
    </row>
    <row r="21" spans="1:11" ht="11.25" customHeight="1">
      <c r="A21" s="17" t="s">
        <v>212</v>
      </c>
      <c r="B21" s="26"/>
      <c r="C21" s="9" t="s">
        <v>613</v>
      </c>
      <c r="D21" s="11">
        <v>41000</v>
      </c>
      <c r="E21" s="11">
        <v>41000</v>
      </c>
      <c r="F21" s="11">
        <v>40936</v>
      </c>
      <c r="G21" s="11"/>
      <c r="H21" s="11"/>
      <c r="I21" s="11">
        <f>F21</f>
        <v>40936</v>
      </c>
      <c r="J21" s="29">
        <f t="shared" si="5"/>
        <v>64</v>
      </c>
      <c r="K21" s="100">
        <f t="shared" si="2"/>
        <v>64</v>
      </c>
    </row>
    <row r="22" spans="1:11" ht="42" customHeight="1">
      <c r="A22" s="32" t="s">
        <v>143</v>
      </c>
      <c r="B22" s="33"/>
      <c r="C22" s="34" t="s">
        <v>612</v>
      </c>
      <c r="D22" s="35">
        <f>D24+D28+D65</f>
        <v>2711550</v>
      </c>
      <c r="E22" s="35">
        <f>E23+E28+E65+E66</f>
        <v>2711750</v>
      </c>
      <c r="F22" s="35">
        <f>F23+F28+F39+F48+F52+F56+F65</f>
        <v>2422253.5700000003</v>
      </c>
      <c r="G22" s="35"/>
      <c r="H22" s="35"/>
      <c r="I22" s="35">
        <f>I23+I28+I39+I48+I52+I56+I65</f>
        <v>2422253.5700000003</v>
      </c>
      <c r="J22" s="60">
        <f t="shared" ref="J22:J47" si="6">E22-F22</f>
        <v>289496.4299999997</v>
      </c>
      <c r="K22" s="95">
        <f t="shared" si="2"/>
        <v>289496.4299999997</v>
      </c>
    </row>
    <row r="23" spans="1:11" s="36" customFormat="1" ht="12" customHeight="1">
      <c r="A23" s="32" t="s">
        <v>193</v>
      </c>
      <c r="B23" s="33"/>
      <c r="C23" s="34" t="s">
        <v>611</v>
      </c>
      <c r="D23" s="35">
        <f t="shared" ref="D23:F25" si="7">D24</f>
        <v>14500</v>
      </c>
      <c r="E23" s="35">
        <f t="shared" si="7"/>
        <v>14500</v>
      </c>
      <c r="F23" s="35">
        <f t="shared" si="7"/>
        <v>14412</v>
      </c>
      <c r="G23" s="35"/>
      <c r="H23" s="35"/>
      <c r="I23" s="35">
        <f t="shared" ref="I23:I25" si="8">I24</f>
        <v>14412</v>
      </c>
      <c r="J23" s="60">
        <f t="shared" si="6"/>
        <v>88</v>
      </c>
      <c r="K23" s="96">
        <f t="shared" si="2"/>
        <v>88</v>
      </c>
    </row>
    <row r="24" spans="1:11" s="36" customFormat="1" ht="86.25" customHeight="1">
      <c r="A24" s="82" t="s">
        <v>252</v>
      </c>
      <c r="B24" s="33"/>
      <c r="C24" s="34" t="s">
        <v>610</v>
      </c>
      <c r="D24" s="35">
        <f t="shared" si="7"/>
        <v>14500</v>
      </c>
      <c r="E24" s="35">
        <f t="shared" si="7"/>
        <v>14500</v>
      </c>
      <c r="F24" s="35">
        <f t="shared" si="7"/>
        <v>14412</v>
      </c>
      <c r="G24" s="35"/>
      <c r="H24" s="35"/>
      <c r="I24" s="35">
        <f t="shared" si="8"/>
        <v>14412</v>
      </c>
      <c r="J24" s="60">
        <f t="shared" si="6"/>
        <v>88</v>
      </c>
      <c r="K24" s="96">
        <f t="shared" si="2"/>
        <v>88</v>
      </c>
    </row>
    <row r="25" spans="1:11" s="36" customFormat="1" ht="31.05" customHeight="1">
      <c r="A25" s="32" t="s">
        <v>127</v>
      </c>
      <c r="B25" s="33"/>
      <c r="C25" s="34" t="s">
        <v>609</v>
      </c>
      <c r="D25" s="35">
        <f t="shared" si="7"/>
        <v>14500</v>
      </c>
      <c r="E25" s="35">
        <f t="shared" si="7"/>
        <v>14500</v>
      </c>
      <c r="F25" s="35">
        <f t="shared" si="7"/>
        <v>14412</v>
      </c>
      <c r="G25" s="35"/>
      <c r="H25" s="35"/>
      <c r="I25" s="35">
        <f t="shared" si="8"/>
        <v>14412</v>
      </c>
      <c r="J25" s="60">
        <f t="shared" si="6"/>
        <v>88</v>
      </c>
      <c r="K25" s="96">
        <f t="shared" si="2"/>
        <v>88</v>
      </c>
    </row>
    <row r="26" spans="1:11" s="36" customFormat="1" ht="13.05" customHeight="1">
      <c r="A26" s="32" t="s">
        <v>119</v>
      </c>
      <c r="B26" s="33"/>
      <c r="C26" s="34" t="s">
        <v>608</v>
      </c>
      <c r="D26" s="35">
        <f>SUM(D27)</f>
        <v>14500</v>
      </c>
      <c r="E26" s="35">
        <f>SUM(E27)</f>
        <v>14500</v>
      </c>
      <c r="F26" s="35">
        <f>SUM(F27)</f>
        <v>14412</v>
      </c>
      <c r="G26" s="35"/>
      <c r="H26" s="35"/>
      <c r="I26" s="35">
        <f>SUM(I27)</f>
        <v>14412</v>
      </c>
      <c r="J26" s="60">
        <f t="shared" si="6"/>
        <v>88</v>
      </c>
      <c r="K26" s="96">
        <f t="shared" si="2"/>
        <v>88</v>
      </c>
    </row>
    <row r="27" spans="1:11" ht="15.6" customHeight="1">
      <c r="A27" s="17" t="s">
        <v>202</v>
      </c>
      <c r="B27" s="26"/>
      <c r="C27" s="9" t="s">
        <v>607</v>
      </c>
      <c r="D27" s="11">
        <v>14500</v>
      </c>
      <c r="E27" s="11">
        <v>14500</v>
      </c>
      <c r="F27" s="11">
        <v>14412</v>
      </c>
      <c r="G27" s="11"/>
      <c r="H27" s="11"/>
      <c r="I27" s="11">
        <f>F27</f>
        <v>14412</v>
      </c>
      <c r="J27" s="29">
        <f t="shared" si="6"/>
        <v>88</v>
      </c>
      <c r="K27" s="100">
        <f t="shared" si="2"/>
        <v>88</v>
      </c>
    </row>
    <row r="28" spans="1:11" s="36" customFormat="1" ht="35.25" customHeight="1">
      <c r="A28" s="32" t="s">
        <v>197</v>
      </c>
      <c r="B28" s="33"/>
      <c r="C28" s="34" t="s">
        <v>606</v>
      </c>
      <c r="D28" s="35">
        <f>D29+D39+D48+D52+D56</f>
        <v>2696850</v>
      </c>
      <c r="E28" s="35">
        <f>E29+E39+E48+E52+E56</f>
        <v>2696850</v>
      </c>
      <c r="F28" s="35">
        <f>F29</f>
        <v>1895205.67</v>
      </c>
      <c r="G28" s="35"/>
      <c r="H28" s="35"/>
      <c r="I28" s="35">
        <f>F28</f>
        <v>1895205.67</v>
      </c>
      <c r="J28" s="60">
        <f t="shared" si="6"/>
        <v>801644.33000000007</v>
      </c>
      <c r="K28" s="96">
        <f t="shared" ref="K28:K58" si="9">J28</f>
        <v>801644.33000000007</v>
      </c>
    </row>
    <row r="29" spans="1:11" s="36" customFormat="1" ht="114.75" customHeight="1">
      <c r="A29" s="82" t="s">
        <v>253</v>
      </c>
      <c r="B29" s="33"/>
      <c r="C29" s="34" t="s">
        <v>605</v>
      </c>
      <c r="D29" s="35">
        <f>SUM(D30)</f>
        <v>2087500</v>
      </c>
      <c r="E29" s="35">
        <f>SUM(E30)</f>
        <v>2087500</v>
      </c>
      <c r="F29" s="35">
        <f>SUM(F30)</f>
        <v>1895205.67</v>
      </c>
      <c r="G29" s="35"/>
      <c r="H29" s="35"/>
      <c r="I29" s="35">
        <f>SUM(I30)</f>
        <v>1895205.67</v>
      </c>
      <c r="J29" s="60">
        <f t="shared" si="6"/>
        <v>192294.33000000007</v>
      </c>
      <c r="K29" s="96">
        <f t="shared" si="9"/>
        <v>192294.33000000007</v>
      </c>
    </row>
    <row r="30" spans="1:11" s="36" customFormat="1" ht="63" customHeight="1">
      <c r="A30" s="82" t="s">
        <v>144</v>
      </c>
      <c r="B30" s="33"/>
      <c r="C30" s="34" t="s">
        <v>604</v>
      </c>
      <c r="D30" s="35">
        <f>D31+D36</f>
        <v>2087500</v>
      </c>
      <c r="E30" s="35">
        <f>E31+E36</f>
        <v>2087500</v>
      </c>
      <c r="F30" s="35">
        <f>F31</f>
        <v>1895205.67</v>
      </c>
      <c r="G30" s="35"/>
      <c r="H30" s="35"/>
      <c r="I30" s="35">
        <f>I31</f>
        <v>1895205.67</v>
      </c>
      <c r="J30" s="60">
        <f t="shared" si="6"/>
        <v>192294.33000000007</v>
      </c>
      <c r="K30" s="96">
        <f t="shared" si="9"/>
        <v>192294.33000000007</v>
      </c>
    </row>
    <row r="31" spans="1:11" s="36" customFormat="1" ht="20.25" customHeight="1">
      <c r="A31" s="32" t="s">
        <v>145</v>
      </c>
      <c r="B31" s="33"/>
      <c r="C31" s="34" t="s">
        <v>603</v>
      </c>
      <c r="D31" s="35">
        <f t="shared" ref="D31:F32" si="10">D32</f>
        <v>1940300</v>
      </c>
      <c r="E31" s="35">
        <f t="shared" si="10"/>
        <v>1940300</v>
      </c>
      <c r="F31" s="35">
        <f>F34+F35+F38</f>
        <v>1895205.67</v>
      </c>
      <c r="G31" s="35"/>
      <c r="H31" s="35"/>
      <c r="I31" s="35">
        <f>I34+I35+I38</f>
        <v>1895205.67</v>
      </c>
      <c r="J31" s="60">
        <f t="shared" si="6"/>
        <v>45094.330000000075</v>
      </c>
      <c r="K31" s="96">
        <f t="shared" si="9"/>
        <v>45094.330000000075</v>
      </c>
    </row>
    <row r="32" spans="1:11" s="36" customFormat="1" ht="39.75" customHeight="1">
      <c r="A32" s="32" t="s">
        <v>173</v>
      </c>
      <c r="B32" s="33"/>
      <c r="C32" s="34" t="s">
        <v>602</v>
      </c>
      <c r="D32" s="35">
        <f t="shared" si="10"/>
        <v>1940300</v>
      </c>
      <c r="E32" s="35">
        <f t="shared" si="10"/>
        <v>1940300</v>
      </c>
      <c r="F32" s="35">
        <f t="shared" si="10"/>
        <v>1751147.5</v>
      </c>
      <c r="G32" s="35"/>
      <c r="H32" s="35"/>
      <c r="I32" s="35">
        <f>I33</f>
        <v>1751147.5</v>
      </c>
      <c r="J32" s="60">
        <f t="shared" si="6"/>
        <v>189152.5</v>
      </c>
      <c r="K32" s="96">
        <f t="shared" si="9"/>
        <v>189152.5</v>
      </c>
    </row>
    <row r="33" spans="1:11" s="36" customFormat="1" ht="21" customHeight="1">
      <c r="A33" s="32" t="s">
        <v>120</v>
      </c>
      <c r="B33" s="33"/>
      <c r="C33" s="34" t="s">
        <v>601</v>
      </c>
      <c r="D33" s="35">
        <f>SUM(D34:D35)</f>
        <v>1940300</v>
      </c>
      <c r="E33" s="35">
        <f>SUM(E34:E35)</f>
        <v>1940300</v>
      </c>
      <c r="F33" s="35">
        <f>SUM(F34:F35)</f>
        <v>1751147.5</v>
      </c>
      <c r="G33" s="35"/>
      <c r="H33" s="35"/>
      <c r="I33" s="35">
        <f>SUM(I34:I35)</f>
        <v>1751147.5</v>
      </c>
      <c r="J33" s="60">
        <f t="shared" si="6"/>
        <v>189152.5</v>
      </c>
      <c r="K33" s="96">
        <f t="shared" si="9"/>
        <v>189152.5</v>
      </c>
    </row>
    <row r="34" spans="1:11" ht="11.25" customHeight="1">
      <c r="A34" s="17" t="s">
        <v>210</v>
      </c>
      <c r="B34" s="26"/>
      <c r="C34" s="9" t="s">
        <v>600</v>
      </c>
      <c r="D34" s="11">
        <v>1456500</v>
      </c>
      <c r="E34" s="11">
        <f>D34</f>
        <v>1456500</v>
      </c>
      <c r="F34" s="11">
        <v>1322987.28</v>
      </c>
      <c r="G34" s="11"/>
      <c r="H34" s="11"/>
      <c r="I34" s="11">
        <f>F34</f>
        <v>1322987.28</v>
      </c>
      <c r="J34" s="29">
        <f t="shared" si="6"/>
        <v>133512.71999999997</v>
      </c>
      <c r="K34" s="100">
        <f t="shared" si="9"/>
        <v>133512.71999999997</v>
      </c>
    </row>
    <row r="35" spans="1:11" ht="14.55" customHeight="1">
      <c r="A35" s="17" t="s">
        <v>211</v>
      </c>
      <c r="B35" s="26"/>
      <c r="C35" s="9" t="s">
        <v>599</v>
      </c>
      <c r="D35" s="11">
        <v>483800</v>
      </c>
      <c r="E35" s="11">
        <v>483800</v>
      </c>
      <c r="F35" s="11">
        <v>428160.22</v>
      </c>
      <c r="G35" s="11"/>
      <c r="H35" s="11"/>
      <c r="I35" s="11">
        <f>F35</f>
        <v>428160.22</v>
      </c>
      <c r="J35" s="29">
        <f t="shared" si="6"/>
        <v>55639.780000000028</v>
      </c>
      <c r="K35" s="100">
        <f t="shared" si="9"/>
        <v>55639.780000000028</v>
      </c>
    </row>
    <row r="36" spans="1:11" s="36" customFormat="1" ht="32.25" customHeight="1">
      <c r="A36" s="32" t="s">
        <v>121</v>
      </c>
      <c r="B36" s="33"/>
      <c r="C36" s="34" t="s">
        <v>598</v>
      </c>
      <c r="D36" s="35">
        <f t="shared" ref="D36:F37" si="11">D37</f>
        <v>147200</v>
      </c>
      <c r="E36" s="35">
        <f t="shared" si="11"/>
        <v>147200</v>
      </c>
      <c r="F36" s="35">
        <f t="shared" si="11"/>
        <v>144058.17000000001</v>
      </c>
      <c r="G36" s="35"/>
      <c r="H36" s="35"/>
      <c r="I36" s="35">
        <f>I37</f>
        <v>144058.17000000001</v>
      </c>
      <c r="J36" s="60">
        <f t="shared" si="6"/>
        <v>3141.8299999999872</v>
      </c>
      <c r="K36" s="96">
        <f t="shared" si="9"/>
        <v>3141.8299999999872</v>
      </c>
    </row>
    <row r="37" spans="1:11" s="36" customFormat="1" ht="24" customHeight="1">
      <c r="A37" s="32" t="s">
        <v>120</v>
      </c>
      <c r="B37" s="33"/>
      <c r="C37" s="34" t="s">
        <v>597</v>
      </c>
      <c r="D37" s="35">
        <f t="shared" si="11"/>
        <v>147200</v>
      </c>
      <c r="E37" s="35">
        <f t="shared" si="11"/>
        <v>147200</v>
      </c>
      <c r="F37" s="35">
        <f t="shared" si="11"/>
        <v>144058.17000000001</v>
      </c>
      <c r="G37" s="35"/>
      <c r="H37" s="35"/>
      <c r="I37" s="35">
        <f>I38</f>
        <v>144058.17000000001</v>
      </c>
      <c r="J37" s="60">
        <f t="shared" si="6"/>
        <v>3141.8299999999872</v>
      </c>
      <c r="K37" s="96">
        <f t="shared" si="9"/>
        <v>3141.8299999999872</v>
      </c>
    </row>
    <row r="38" spans="1:11" ht="14.25" customHeight="1">
      <c r="A38" s="17" t="s">
        <v>212</v>
      </c>
      <c r="B38" s="26"/>
      <c r="C38" s="9" t="s">
        <v>596</v>
      </c>
      <c r="D38" s="11">
        <v>147200</v>
      </c>
      <c r="E38" s="11">
        <v>147200</v>
      </c>
      <c r="F38" s="11">
        <v>144058.17000000001</v>
      </c>
      <c r="G38" s="11"/>
      <c r="H38" s="11"/>
      <c r="I38" s="11">
        <f>F38</f>
        <v>144058.17000000001</v>
      </c>
      <c r="J38" s="29">
        <f t="shared" si="6"/>
        <v>3141.8299999999872</v>
      </c>
      <c r="K38" s="100">
        <f t="shared" si="9"/>
        <v>3141.8299999999872</v>
      </c>
    </row>
    <row r="39" spans="1:11" s="36" customFormat="1" ht="105.75" customHeight="1">
      <c r="A39" s="32" t="s">
        <v>146</v>
      </c>
      <c r="B39" s="33"/>
      <c r="C39" s="34" t="s">
        <v>595</v>
      </c>
      <c r="D39" s="35">
        <f>D40</f>
        <v>590900</v>
      </c>
      <c r="E39" s="35">
        <f>E40</f>
        <v>590900</v>
      </c>
      <c r="F39" s="35">
        <f>F40</f>
        <v>496778.95</v>
      </c>
      <c r="G39" s="35"/>
      <c r="H39" s="35"/>
      <c r="I39" s="35">
        <f>I40</f>
        <v>496778.95</v>
      </c>
      <c r="J39" s="60">
        <f t="shared" si="6"/>
        <v>94121.049999999988</v>
      </c>
      <c r="K39" s="96">
        <f t="shared" si="9"/>
        <v>94121.049999999988</v>
      </c>
    </row>
    <row r="40" spans="1:11" s="36" customFormat="1" ht="35.1" customHeight="1">
      <c r="A40" s="32" t="s">
        <v>127</v>
      </c>
      <c r="B40" s="33"/>
      <c r="C40" s="34" t="s">
        <v>594</v>
      </c>
      <c r="D40" s="35">
        <f>SUM(D42:D47)</f>
        <v>590900</v>
      </c>
      <c r="E40" s="35">
        <f t="shared" ref="E40:F40" si="12">SUM(E42:E47)</f>
        <v>590900</v>
      </c>
      <c r="F40" s="35">
        <f t="shared" si="12"/>
        <v>496778.95</v>
      </c>
      <c r="G40" s="35"/>
      <c r="H40" s="35"/>
      <c r="I40" s="35">
        <f t="shared" ref="I40" si="13">SUM(I42:I47)</f>
        <v>496778.95</v>
      </c>
      <c r="J40" s="60">
        <f t="shared" si="6"/>
        <v>94121.049999999988</v>
      </c>
      <c r="K40" s="96">
        <f t="shared" si="9"/>
        <v>94121.049999999988</v>
      </c>
    </row>
    <row r="41" spans="1:11" s="36" customFormat="1" ht="15" customHeight="1">
      <c r="A41" s="32" t="s">
        <v>119</v>
      </c>
      <c r="B41" s="33"/>
      <c r="C41" s="34" t="s">
        <v>593</v>
      </c>
      <c r="D41" s="35">
        <f>SUM(D42:D45)</f>
        <v>383900</v>
      </c>
      <c r="E41" s="35">
        <f t="shared" ref="E41:F41" si="14">SUM(E42:E45)</f>
        <v>383900</v>
      </c>
      <c r="F41" s="35">
        <f t="shared" si="14"/>
        <v>301325.95</v>
      </c>
      <c r="G41" s="35"/>
      <c r="H41" s="35"/>
      <c r="I41" s="35">
        <f>SUM(I42:I45)</f>
        <v>301325.95</v>
      </c>
      <c r="J41" s="60">
        <f t="shared" si="6"/>
        <v>82574.049999999988</v>
      </c>
      <c r="K41" s="96">
        <f t="shared" si="9"/>
        <v>82574.049999999988</v>
      </c>
    </row>
    <row r="42" spans="1:11">
      <c r="A42" s="17" t="s">
        <v>201</v>
      </c>
      <c r="B42" s="26"/>
      <c r="C42" s="9" t="s">
        <v>592</v>
      </c>
      <c r="D42" s="11">
        <f>12500+30000+500+500</f>
        <v>43500</v>
      </c>
      <c r="E42" s="11">
        <f>12500+30000+500+500</f>
        <v>43500</v>
      </c>
      <c r="F42" s="11">
        <f>11408+29363.58+166.68+408</f>
        <v>41346.26</v>
      </c>
      <c r="G42" s="11"/>
      <c r="H42" s="11"/>
      <c r="I42" s="11">
        <f>F42</f>
        <v>41346.26</v>
      </c>
      <c r="J42" s="29">
        <f t="shared" si="6"/>
        <v>2153.739999999998</v>
      </c>
      <c r="K42" s="100">
        <f t="shared" si="9"/>
        <v>2153.739999999998</v>
      </c>
    </row>
    <row r="43" spans="1:11">
      <c r="A43" s="17" t="s">
        <v>205</v>
      </c>
      <c r="B43" s="26"/>
      <c r="C43" s="9" t="s">
        <v>591</v>
      </c>
      <c r="D43" s="11">
        <f>15600+28863.74+84336.26</f>
        <v>128800</v>
      </c>
      <c r="E43" s="11">
        <f>15600+28863.74+84336.26</f>
        <v>128800</v>
      </c>
      <c r="F43" s="11">
        <f>12991.89+15029.37+26261.29</f>
        <v>54282.55</v>
      </c>
      <c r="G43" s="11"/>
      <c r="H43" s="11"/>
      <c r="I43" s="11">
        <f t="shared" ref="I43:I47" si="15">F43</f>
        <v>54282.55</v>
      </c>
      <c r="J43" s="29">
        <f t="shared" si="6"/>
        <v>74517.45</v>
      </c>
      <c r="K43" s="100">
        <f t="shared" si="9"/>
        <v>74517.45</v>
      </c>
    </row>
    <row r="44" spans="1:11">
      <c r="A44" s="17" t="s">
        <v>202</v>
      </c>
      <c r="B44" s="26"/>
      <c r="C44" s="9" t="s">
        <v>590</v>
      </c>
      <c r="D44" s="91">
        <v>122300</v>
      </c>
      <c r="E44" s="91">
        <v>122300</v>
      </c>
      <c r="F44" s="91">
        <v>119022.84</v>
      </c>
      <c r="G44" s="91"/>
      <c r="H44" s="91"/>
      <c r="I44" s="11">
        <f t="shared" si="15"/>
        <v>119022.84</v>
      </c>
      <c r="J44" s="29">
        <f t="shared" si="6"/>
        <v>3277.1600000000035</v>
      </c>
      <c r="K44" s="100">
        <f t="shared" si="9"/>
        <v>3277.1600000000035</v>
      </c>
    </row>
    <row r="45" spans="1:11">
      <c r="A45" s="17" t="s">
        <v>203</v>
      </c>
      <c r="B45" s="26"/>
      <c r="C45" s="9" t="s">
        <v>589</v>
      </c>
      <c r="D45" s="91">
        <v>89300</v>
      </c>
      <c r="E45" s="91">
        <v>89300</v>
      </c>
      <c r="F45" s="91">
        <v>86674.3</v>
      </c>
      <c r="G45" s="91"/>
      <c r="H45" s="91"/>
      <c r="I45" s="11">
        <f t="shared" si="15"/>
        <v>86674.3</v>
      </c>
      <c r="J45" s="29">
        <f t="shared" si="6"/>
        <v>2625.6999999999971</v>
      </c>
      <c r="K45" s="100">
        <f t="shared" si="9"/>
        <v>2625.6999999999971</v>
      </c>
    </row>
    <row r="46" spans="1:11">
      <c r="A46" s="17" t="s">
        <v>204</v>
      </c>
      <c r="B46" s="26"/>
      <c r="C46" s="9" t="s">
        <v>588</v>
      </c>
      <c r="D46" s="11">
        <v>35000</v>
      </c>
      <c r="E46" s="11">
        <v>35000</v>
      </c>
      <c r="F46" s="11">
        <v>31380</v>
      </c>
      <c r="G46" s="11"/>
      <c r="H46" s="11"/>
      <c r="I46" s="11">
        <f t="shared" si="15"/>
        <v>31380</v>
      </c>
      <c r="J46" s="29">
        <f t="shared" si="6"/>
        <v>3620</v>
      </c>
      <c r="K46" s="100">
        <f t="shared" si="9"/>
        <v>3620</v>
      </c>
    </row>
    <row r="47" spans="1:11" ht="14.25" customHeight="1">
      <c r="A47" s="17" t="s">
        <v>206</v>
      </c>
      <c r="B47" s="26"/>
      <c r="C47" s="9" t="s">
        <v>587</v>
      </c>
      <c r="D47" s="11">
        <v>172000</v>
      </c>
      <c r="E47" s="11">
        <v>172000</v>
      </c>
      <c r="F47" s="11">
        <f>164073</f>
        <v>164073</v>
      </c>
      <c r="G47" s="11"/>
      <c r="H47" s="11"/>
      <c r="I47" s="11">
        <f t="shared" si="15"/>
        <v>164073</v>
      </c>
      <c r="J47" s="29">
        <f t="shared" si="6"/>
        <v>7927</v>
      </c>
      <c r="K47" s="100">
        <f t="shared" si="9"/>
        <v>7927</v>
      </c>
    </row>
    <row r="48" spans="1:11" ht="103.5" customHeight="1">
      <c r="A48" s="82" t="s">
        <v>254</v>
      </c>
      <c r="B48" s="26"/>
      <c r="C48" s="34" t="s">
        <v>586</v>
      </c>
      <c r="D48" s="35">
        <f>SUM(D50)</f>
        <v>10000</v>
      </c>
      <c r="E48" s="35">
        <f>SUM(E50)</f>
        <v>10000</v>
      </c>
      <c r="F48" s="35">
        <f>SUM(F50)</f>
        <v>9700.5400000000009</v>
      </c>
      <c r="G48" s="35"/>
      <c r="H48" s="35"/>
      <c r="I48" s="35">
        <f>SUM(I50)</f>
        <v>9700.5400000000009</v>
      </c>
      <c r="J48" s="60">
        <f t="shared" ref="J48:J81" si="16">E48-F48</f>
        <v>299.45999999999913</v>
      </c>
      <c r="K48" s="96">
        <f t="shared" si="9"/>
        <v>299.45999999999913</v>
      </c>
    </row>
    <row r="49" spans="1:11" ht="33" customHeight="1">
      <c r="A49" s="32" t="s">
        <v>127</v>
      </c>
      <c r="B49" s="33"/>
      <c r="C49" s="34" t="s">
        <v>585</v>
      </c>
      <c r="D49" s="35">
        <f>SUM(D50)</f>
        <v>10000</v>
      </c>
      <c r="E49" s="35">
        <f>SUM(E50)</f>
        <v>10000</v>
      </c>
      <c r="F49" s="35">
        <f>SUM(F51)</f>
        <v>9700.5400000000009</v>
      </c>
      <c r="G49" s="35"/>
      <c r="H49" s="35"/>
      <c r="I49" s="35">
        <f>SUM(I51)</f>
        <v>9700.5400000000009</v>
      </c>
      <c r="J49" s="60">
        <f t="shared" si="16"/>
        <v>299.45999999999913</v>
      </c>
      <c r="K49" s="96">
        <f t="shared" si="9"/>
        <v>299.45999999999913</v>
      </c>
    </row>
    <row r="50" spans="1:11" ht="14.25" customHeight="1">
      <c r="A50" s="32" t="s">
        <v>119</v>
      </c>
      <c r="B50" s="33"/>
      <c r="C50" s="34" t="s">
        <v>584</v>
      </c>
      <c r="D50" s="35">
        <f>SUM(D51)</f>
        <v>10000</v>
      </c>
      <c r="E50" s="35">
        <f>SUM(E51)</f>
        <v>10000</v>
      </c>
      <c r="F50" s="35">
        <f>SUM(F51)</f>
        <v>9700.5400000000009</v>
      </c>
      <c r="G50" s="35"/>
      <c r="H50" s="35"/>
      <c r="I50" s="35">
        <f>SUM(I51)</f>
        <v>9700.5400000000009</v>
      </c>
      <c r="J50" s="60">
        <f t="shared" si="16"/>
        <v>299.45999999999913</v>
      </c>
      <c r="K50" s="96">
        <f t="shared" si="9"/>
        <v>299.45999999999913</v>
      </c>
    </row>
    <row r="51" spans="1:11" ht="14.25" customHeight="1">
      <c r="A51" s="17" t="s">
        <v>203</v>
      </c>
      <c r="B51" s="26"/>
      <c r="C51" s="9" t="s">
        <v>583</v>
      </c>
      <c r="D51" s="11">
        <v>10000</v>
      </c>
      <c r="E51" s="11">
        <v>10000</v>
      </c>
      <c r="F51" s="11">
        <v>9700.5400000000009</v>
      </c>
      <c r="G51" s="11"/>
      <c r="H51" s="11"/>
      <c r="I51" s="11">
        <f>F51</f>
        <v>9700.5400000000009</v>
      </c>
      <c r="J51" s="29">
        <f t="shared" si="16"/>
        <v>299.45999999999913</v>
      </c>
      <c r="K51" s="100">
        <f t="shared" si="9"/>
        <v>299.45999999999913</v>
      </c>
    </row>
    <row r="52" spans="1:11" s="36" customFormat="1" ht="147" customHeight="1">
      <c r="A52" s="32" t="s">
        <v>147</v>
      </c>
      <c r="B52" s="33"/>
      <c r="C52" s="34" t="s">
        <v>580</v>
      </c>
      <c r="D52" s="35">
        <f t="shared" ref="D52:E54" si="17">SUM(D53)</f>
        <v>850</v>
      </c>
      <c r="E52" s="35">
        <f t="shared" si="17"/>
        <v>850</v>
      </c>
      <c r="F52" s="35">
        <f>F53</f>
        <v>850</v>
      </c>
      <c r="G52" s="35"/>
      <c r="H52" s="35"/>
      <c r="I52" s="35">
        <f>I53</f>
        <v>850</v>
      </c>
      <c r="J52" s="60">
        <f t="shared" si="16"/>
        <v>0</v>
      </c>
      <c r="K52" s="96">
        <f t="shared" si="9"/>
        <v>0</v>
      </c>
    </row>
    <row r="53" spans="1:11" s="36" customFormat="1" ht="12.75" customHeight="1">
      <c r="A53" s="32" t="s">
        <v>99</v>
      </c>
      <c r="B53" s="33"/>
      <c r="C53" s="34" t="s">
        <v>581</v>
      </c>
      <c r="D53" s="35">
        <f t="shared" si="17"/>
        <v>850</v>
      </c>
      <c r="E53" s="35">
        <f t="shared" si="17"/>
        <v>850</v>
      </c>
      <c r="F53" s="35">
        <f>SUM(F54)</f>
        <v>850</v>
      </c>
      <c r="G53" s="35"/>
      <c r="H53" s="35"/>
      <c r="I53" s="35">
        <f>SUM(I54)</f>
        <v>850</v>
      </c>
      <c r="J53" s="60">
        <f t="shared" si="16"/>
        <v>0</v>
      </c>
      <c r="K53" s="96">
        <f t="shared" si="9"/>
        <v>0</v>
      </c>
    </row>
    <row r="54" spans="1:11" s="36" customFormat="1">
      <c r="A54" s="32" t="s">
        <v>122</v>
      </c>
      <c r="B54" s="33"/>
      <c r="C54" s="34" t="s">
        <v>582</v>
      </c>
      <c r="D54" s="35">
        <f t="shared" si="17"/>
        <v>850</v>
      </c>
      <c r="E54" s="35">
        <f t="shared" si="17"/>
        <v>850</v>
      </c>
      <c r="F54" s="35">
        <f>F55</f>
        <v>850</v>
      </c>
      <c r="G54" s="35"/>
      <c r="H54" s="35"/>
      <c r="I54" s="35">
        <f>I55</f>
        <v>850</v>
      </c>
      <c r="J54" s="60">
        <f t="shared" si="16"/>
        <v>0</v>
      </c>
      <c r="K54" s="96">
        <f t="shared" si="9"/>
        <v>0</v>
      </c>
    </row>
    <row r="55" spans="1:11" ht="21">
      <c r="A55" s="17" t="s">
        <v>148</v>
      </c>
      <c r="B55" s="26"/>
      <c r="C55" s="9" t="s">
        <v>571</v>
      </c>
      <c r="D55" s="11">
        <v>850</v>
      </c>
      <c r="E55" s="11">
        <v>850</v>
      </c>
      <c r="F55" s="11">
        <v>850</v>
      </c>
      <c r="G55" s="11"/>
      <c r="H55" s="11"/>
      <c r="I55" s="11">
        <v>850</v>
      </c>
      <c r="J55" s="29">
        <f t="shared" si="16"/>
        <v>0</v>
      </c>
      <c r="K55" s="100">
        <f t="shared" si="9"/>
        <v>0</v>
      </c>
    </row>
    <row r="56" spans="1:11" s="36" customFormat="1" ht="83.25" customHeight="1">
      <c r="A56" s="32" t="s">
        <v>123</v>
      </c>
      <c r="B56" s="33"/>
      <c r="C56" s="34" t="s">
        <v>572</v>
      </c>
      <c r="D56" s="35">
        <f t="shared" ref="D56:F57" si="18">D57</f>
        <v>7600</v>
      </c>
      <c r="E56" s="35">
        <f t="shared" si="18"/>
        <v>7600</v>
      </c>
      <c r="F56" s="35">
        <f t="shared" si="18"/>
        <v>5106.41</v>
      </c>
      <c r="G56" s="35"/>
      <c r="H56" s="35"/>
      <c r="I56" s="35">
        <f>I57</f>
        <v>5106.41</v>
      </c>
      <c r="J56" s="60">
        <f t="shared" si="16"/>
        <v>2493.59</v>
      </c>
      <c r="K56" s="96">
        <f t="shared" si="9"/>
        <v>2493.59</v>
      </c>
    </row>
    <row r="57" spans="1:11" s="36" customFormat="1">
      <c r="A57" s="32" t="s">
        <v>124</v>
      </c>
      <c r="B57" s="33"/>
      <c r="C57" s="34" t="s">
        <v>573</v>
      </c>
      <c r="D57" s="35">
        <f t="shared" si="18"/>
        <v>7600</v>
      </c>
      <c r="E57" s="35">
        <f t="shared" si="18"/>
        <v>7600</v>
      </c>
      <c r="F57" s="35">
        <f t="shared" si="18"/>
        <v>5106.41</v>
      </c>
      <c r="G57" s="35"/>
      <c r="H57" s="35"/>
      <c r="I57" s="35">
        <f>I58</f>
        <v>5106.41</v>
      </c>
      <c r="J57" s="60">
        <f t="shared" si="16"/>
        <v>2493.59</v>
      </c>
      <c r="K57" s="96">
        <f t="shared" si="9"/>
        <v>2493.59</v>
      </c>
    </row>
    <row r="58" spans="1:11" s="36" customFormat="1" ht="12" customHeight="1">
      <c r="A58" s="32" t="s">
        <v>125</v>
      </c>
      <c r="B58" s="33"/>
      <c r="C58" s="34" t="s">
        <v>574</v>
      </c>
      <c r="D58" s="35">
        <f>D60+D62+D64</f>
        <v>7600</v>
      </c>
      <c r="E58" s="35">
        <f>E60+E62+E64</f>
        <v>7600</v>
      </c>
      <c r="F58" s="35">
        <f>F60+F62+F64</f>
        <v>5106.41</v>
      </c>
      <c r="G58" s="35"/>
      <c r="H58" s="35"/>
      <c r="I58" s="35">
        <f>I60+I62+I64</f>
        <v>5106.41</v>
      </c>
      <c r="J58" s="60">
        <f t="shared" si="16"/>
        <v>2493.59</v>
      </c>
      <c r="K58" s="96">
        <f t="shared" si="9"/>
        <v>2493.59</v>
      </c>
    </row>
    <row r="59" spans="1:11" s="36" customFormat="1" ht="23.25" customHeight="1">
      <c r="A59" s="82" t="s">
        <v>180</v>
      </c>
      <c r="B59" s="33"/>
      <c r="C59" s="34" t="s">
        <v>575</v>
      </c>
      <c r="D59" s="35">
        <f>D60</f>
        <v>1200</v>
      </c>
      <c r="E59" s="35">
        <f>E60</f>
        <v>1200</v>
      </c>
      <c r="F59" s="35">
        <f>F60</f>
        <v>0</v>
      </c>
      <c r="G59" s="35"/>
      <c r="H59" s="35"/>
      <c r="I59" s="35">
        <f>I60</f>
        <v>0</v>
      </c>
      <c r="J59" s="60">
        <f t="shared" si="16"/>
        <v>1200</v>
      </c>
      <c r="K59" s="96">
        <f>F59-G59</f>
        <v>0</v>
      </c>
    </row>
    <row r="60" spans="1:11" ht="14.25" customHeight="1">
      <c r="A60" s="86" t="s">
        <v>207</v>
      </c>
      <c r="B60" s="26"/>
      <c r="C60" s="9" t="s">
        <v>576</v>
      </c>
      <c r="D60" s="11">
        <v>1200</v>
      </c>
      <c r="E60" s="11">
        <v>1200</v>
      </c>
      <c r="F60" s="11">
        <v>0</v>
      </c>
      <c r="G60" s="11"/>
      <c r="H60" s="11"/>
      <c r="I60" s="11">
        <v>0</v>
      </c>
      <c r="J60" s="29">
        <f t="shared" si="16"/>
        <v>1200</v>
      </c>
      <c r="K60" s="100">
        <f>F60-G60</f>
        <v>0</v>
      </c>
    </row>
    <row r="61" spans="1:11" s="36" customFormat="1">
      <c r="A61" s="32" t="s">
        <v>255</v>
      </c>
      <c r="B61" s="33"/>
      <c r="C61" s="34" t="s">
        <v>577</v>
      </c>
      <c r="D61" s="35">
        <f>D62</f>
        <v>5400</v>
      </c>
      <c r="E61" s="35">
        <f>E62</f>
        <v>5400</v>
      </c>
      <c r="F61" s="35">
        <f>F62</f>
        <v>5087.9799999999996</v>
      </c>
      <c r="G61" s="35"/>
      <c r="H61" s="35"/>
      <c r="I61" s="35">
        <f>I62</f>
        <v>5087.9799999999996</v>
      </c>
      <c r="J61" s="60">
        <f t="shared" si="16"/>
        <v>312.02000000000044</v>
      </c>
      <c r="K61" s="96">
        <f t="shared" ref="K61:K68" si="19">J61</f>
        <v>312.02000000000044</v>
      </c>
    </row>
    <row r="62" spans="1:11">
      <c r="A62" s="86" t="s">
        <v>207</v>
      </c>
      <c r="B62" s="26"/>
      <c r="C62" s="9" t="s">
        <v>578</v>
      </c>
      <c r="D62" s="11">
        <v>5400</v>
      </c>
      <c r="E62" s="11">
        <v>5400</v>
      </c>
      <c r="F62" s="11">
        <v>5087.9799999999996</v>
      </c>
      <c r="G62" s="11"/>
      <c r="H62" s="11"/>
      <c r="I62" s="11">
        <f>F62</f>
        <v>5087.9799999999996</v>
      </c>
      <c r="J62" s="29">
        <f t="shared" si="16"/>
        <v>312.02000000000044</v>
      </c>
      <c r="K62" s="100">
        <f t="shared" si="19"/>
        <v>312.02000000000044</v>
      </c>
    </row>
    <row r="63" spans="1:11" s="124" customFormat="1">
      <c r="A63" s="32" t="s">
        <v>255</v>
      </c>
      <c r="B63" s="26"/>
      <c r="C63" s="34" t="s">
        <v>579</v>
      </c>
      <c r="D63" s="35">
        <f>D64</f>
        <v>1000</v>
      </c>
      <c r="E63" s="35">
        <f>E64</f>
        <v>1000</v>
      </c>
      <c r="F63" s="35">
        <f>F64</f>
        <v>18.43</v>
      </c>
      <c r="G63" s="35"/>
      <c r="H63" s="35"/>
      <c r="I63" s="35">
        <f>F63</f>
        <v>18.43</v>
      </c>
      <c r="J63" s="60">
        <f t="shared" si="16"/>
        <v>981.57</v>
      </c>
      <c r="K63" s="96">
        <f t="shared" si="19"/>
        <v>981.57</v>
      </c>
    </row>
    <row r="64" spans="1:11" s="124" customFormat="1">
      <c r="A64" s="86" t="s">
        <v>207</v>
      </c>
      <c r="B64" s="26"/>
      <c r="C64" s="9" t="s">
        <v>570</v>
      </c>
      <c r="D64" s="11">
        <v>1000</v>
      </c>
      <c r="E64" s="11">
        <v>1000</v>
      </c>
      <c r="F64" s="11">
        <v>18.43</v>
      </c>
      <c r="G64" s="11"/>
      <c r="H64" s="11"/>
      <c r="I64" s="11">
        <v>18.43</v>
      </c>
      <c r="J64" s="29">
        <f t="shared" si="16"/>
        <v>981.57</v>
      </c>
      <c r="K64" s="100">
        <f t="shared" si="19"/>
        <v>981.57</v>
      </c>
    </row>
    <row r="65" spans="1:11" s="36" customFormat="1" ht="21" customHeight="1">
      <c r="A65" s="32" t="s">
        <v>126</v>
      </c>
      <c r="B65" s="33"/>
      <c r="C65" s="34" t="s">
        <v>569</v>
      </c>
      <c r="D65" s="35">
        <f t="shared" ref="D65:F66" si="20">D66</f>
        <v>200</v>
      </c>
      <c r="E65" s="35">
        <f t="shared" si="20"/>
        <v>200</v>
      </c>
      <c r="F65" s="35">
        <f t="shared" si="20"/>
        <v>200</v>
      </c>
      <c r="G65" s="35"/>
      <c r="H65" s="35"/>
      <c r="I65" s="35">
        <f>F65</f>
        <v>200</v>
      </c>
      <c r="J65" s="60">
        <f t="shared" si="16"/>
        <v>0</v>
      </c>
      <c r="K65" s="96">
        <f t="shared" si="19"/>
        <v>0</v>
      </c>
    </row>
    <row r="66" spans="1:11" s="36" customFormat="1">
      <c r="A66" s="32" t="s">
        <v>128</v>
      </c>
      <c r="B66" s="33"/>
      <c r="C66" s="34" t="s">
        <v>568</v>
      </c>
      <c r="D66" s="35">
        <f t="shared" si="20"/>
        <v>200</v>
      </c>
      <c r="E66" s="35">
        <f t="shared" si="20"/>
        <v>200</v>
      </c>
      <c r="F66" s="35">
        <f t="shared" si="20"/>
        <v>200</v>
      </c>
      <c r="G66" s="35"/>
      <c r="H66" s="35"/>
      <c r="I66" s="35">
        <f>I67</f>
        <v>200</v>
      </c>
      <c r="J66" s="29">
        <f t="shared" si="16"/>
        <v>0</v>
      </c>
      <c r="K66" s="100">
        <f t="shared" si="19"/>
        <v>0</v>
      </c>
    </row>
    <row r="67" spans="1:11" s="36" customFormat="1" ht="116.25" customHeight="1">
      <c r="A67" s="82" t="s">
        <v>191</v>
      </c>
      <c r="B67" s="33"/>
      <c r="C67" s="34" t="s">
        <v>567</v>
      </c>
      <c r="D67" s="35">
        <f>D69</f>
        <v>200</v>
      </c>
      <c r="E67" s="35">
        <f>E69</f>
        <v>200</v>
      </c>
      <c r="F67" s="35">
        <f>F69</f>
        <v>200</v>
      </c>
      <c r="G67" s="35"/>
      <c r="H67" s="35"/>
      <c r="I67" s="35">
        <f>I69</f>
        <v>200</v>
      </c>
      <c r="J67" s="60">
        <f t="shared" si="16"/>
        <v>0</v>
      </c>
      <c r="K67" s="96">
        <f t="shared" si="19"/>
        <v>0</v>
      </c>
    </row>
    <row r="68" spans="1:11" s="36" customFormat="1" ht="31.5" customHeight="1">
      <c r="A68" s="32" t="s">
        <v>127</v>
      </c>
      <c r="B68" s="33"/>
      <c r="C68" s="9" t="s">
        <v>566</v>
      </c>
      <c r="D68" s="11">
        <f>SUM(D69)</f>
        <v>200</v>
      </c>
      <c r="E68" s="11">
        <f>SUM(E69)</f>
        <v>200</v>
      </c>
      <c r="F68" s="11">
        <f>SUM(F69)</f>
        <v>200</v>
      </c>
      <c r="G68" s="11"/>
      <c r="H68" s="11"/>
      <c r="I68" s="11">
        <f>SUM(I69)</f>
        <v>200</v>
      </c>
      <c r="J68" s="29">
        <f t="shared" si="16"/>
        <v>0</v>
      </c>
      <c r="K68" s="100">
        <f t="shared" si="19"/>
        <v>0</v>
      </c>
    </row>
    <row r="69" spans="1:11" ht="11.55" customHeight="1">
      <c r="A69" s="17" t="s">
        <v>206</v>
      </c>
      <c r="B69" s="26"/>
      <c r="C69" s="9" t="s">
        <v>565</v>
      </c>
      <c r="D69" s="11">
        <v>200</v>
      </c>
      <c r="E69" s="11">
        <v>200</v>
      </c>
      <c r="F69" s="11">
        <v>200</v>
      </c>
      <c r="G69" s="11"/>
      <c r="H69" s="11"/>
      <c r="I69" s="11">
        <v>200</v>
      </c>
      <c r="J69" s="29">
        <f t="shared" si="16"/>
        <v>0</v>
      </c>
      <c r="K69" s="100">
        <f>F69-G69</f>
        <v>200</v>
      </c>
    </row>
    <row r="70" spans="1:11" s="183" customFormat="1" ht="11.55" customHeight="1">
      <c r="A70" s="128" t="s">
        <v>360</v>
      </c>
      <c r="B70" s="26"/>
      <c r="C70" s="34" t="s">
        <v>564</v>
      </c>
      <c r="D70" s="35">
        <v>213000</v>
      </c>
      <c r="E70" s="35">
        <v>213000</v>
      </c>
      <c r="F70" s="35">
        <v>151290.88</v>
      </c>
      <c r="G70" s="35"/>
      <c r="H70" s="35"/>
      <c r="I70" s="35">
        <f>SUM(I71)</f>
        <v>151290.88</v>
      </c>
      <c r="J70" s="84">
        <f t="shared" si="16"/>
        <v>61709.119999999995</v>
      </c>
      <c r="K70" s="96">
        <f t="shared" ref="K70:K138" si="21">J70</f>
        <v>61709.119999999995</v>
      </c>
    </row>
    <row r="71" spans="1:11" s="124" customFormat="1" ht="29.4" customHeight="1">
      <c r="A71" s="128" t="s">
        <v>360</v>
      </c>
      <c r="B71" s="26"/>
      <c r="C71" s="34" t="s">
        <v>362</v>
      </c>
      <c r="D71" s="35">
        <v>213000</v>
      </c>
      <c r="E71" s="35">
        <v>213000</v>
      </c>
      <c r="F71" s="35">
        <v>151290.88</v>
      </c>
      <c r="G71" s="35"/>
      <c r="H71" s="35"/>
      <c r="I71" s="35">
        <f>SUM(I72)</f>
        <v>151290.88</v>
      </c>
      <c r="J71" s="84">
        <f t="shared" si="16"/>
        <v>61709.119999999995</v>
      </c>
      <c r="K71" s="96">
        <f t="shared" si="21"/>
        <v>61709.119999999995</v>
      </c>
    </row>
    <row r="72" spans="1:11" s="36" customFormat="1" ht="11.55" customHeight="1">
      <c r="A72" s="184" t="s">
        <v>124</v>
      </c>
      <c r="B72" s="33"/>
      <c r="C72" s="34" t="s">
        <v>363</v>
      </c>
      <c r="D72" s="35">
        <v>213000</v>
      </c>
      <c r="E72" s="35">
        <v>213000</v>
      </c>
      <c r="F72" s="35">
        <v>151290.88</v>
      </c>
      <c r="G72" s="35"/>
      <c r="H72" s="35"/>
      <c r="I72" s="35">
        <v>151290.88</v>
      </c>
      <c r="J72" s="84">
        <f t="shared" si="16"/>
        <v>61709.119999999995</v>
      </c>
      <c r="K72" s="96">
        <f t="shared" si="21"/>
        <v>61709.119999999995</v>
      </c>
    </row>
    <row r="73" spans="1:11" s="124" customFormat="1" ht="11.55" customHeight="1">
      <c r="A73" s="129" t="s">
        <v>207</v>
      </c>
      <c r="B73" s="26"/>
      <c r="C73" s="9" t="s">
        <v>563</v>
      </c>
      <c r="D73" s="11">
        <v>213000</v>
      </c>
      <c r="E73" s="11">
        <v>213000</v>
      </c>
      <c r="F73" s="11">
        <v>151290.88</v>
      </c>
      <c r="G73" s="11"/>
      <c r="H73" s="11"/>
      <c r="I73" s="11">
        <v>151290.88</v>
      </c>
      <c r="J73" s="83">
        <f t="shared" ref="J73" si="22">E73-F73</f>
        <v>61709.119999999995</v>
      </c>
      <c r="K73" s="100">
        <f t="shared" ref="K73" si="23">J73</f>
        <v>61709.119999999995</v>
      </c>
    </row>
    <row r="74" spans="1:11" ht="11.55" customHeight="1">
      <c r="A74" s="129" t="s">
        <v>361</v>
      </c>
      <c r="B74" s="26"/>
      <c r="C74" s="69" t="s">
        <v>562</v>
      </c>
      <c r="D74" s="35">
        <f>SUM(D75+D80+D85+D90+D95+D100)</f>
        <v>55200</v>
      </c>
      <c r="E74" s="35">
        <f>SUM(E75+E80+E85+E90+E95+E100)</f>
        <v>55200</v>
      </c>
      <c r="F74" s="35">
        <f>SUM(F75+F80+F85+F90+F95+F100)</f>
        <v>46556</v>
      </c>
      <c r="G74" s="35"/>
      <c r="H74" s="35"/>
      <c r="I74" s="35">
        <f>SUM(I75+I80+I85+I90+I95+I100)</f>
        <v>46556</v>
      </c>
      <c r="J74" s="84">
        <f t="shared" si="16"/>
        <v>8644</v>
      </c>
      <c r="K74" s="96">
        <f t="shared" si="21"/>
        <v>8644</v>
      </c>
    </row>
    <row r="75" spans="1:11" ht="34.5" customHeight="1">
      <c r="A75" s="32" t="s">
        <v>256</v>
      </c>
      <c r="B75" s="26"/>
      <c r="C75" s="69" t="s">
        <v>561</v>
      </c>
      <c r="D75" s="35">
        <f t="shared" ref="D75:F76" si="24">SUM(D76)</f>
        <v>2400</v>
      </c>
      <c r="E75" s="35">
        <f t="shared" si="24"/>
        <v>2400</v>
      </c>
      <c r="F75" s="35">
        <f t="shared" si="24"/>
        <v>2350</v>
      </c>
      <c r="G75" s="35"/>
      <c r="H75" s="35"/>
      <c r="I75" s="35">
        <f t="shared" ref="I75:I76" si="25">SUM(I76)</f>
        <v>2350</v>
      </c>
      <c r="J75" s="84">
        <f t="shared" si="16"/>
        <v>50</v>
      </c>
      <c r="K75" s="96">
        <f t="shared" si="21"/>
        <v>50</v>
      </c>
    </row>
    <row r="76" spans="1:11" ht="103.5" customHeight="1">
      <c r="A76" s="82" t="s">
        <v>257</v>
      </c>
      <c r="B76" s="26"/>
      <c r="C76" s="69" t="s">
        <v>364</v>
      </c>
      <c r="D76" s="35">
        <f t="shared" si="24"/>
        <v>2400</v>
      </c>
      <c r="E76" s="35">
        <f t="shared" si="24"/>
        <v>2400</v>
      </c>
      <c r="F76" s="35">
        <f t="shared" si="24"/>
        <v>2350</v>
      </c>
      <c r="G76" s="35"/>
      <c r="H76" s="35"/>
      <c r="I76" s="35">
        <f t="shared" si="25"/>
        <v>2350</v>
      </c>
      <c r="J76" s="84">
        <f t="shared" si="16"/>
        <v>50</v>
      </c>
      <c r="K76" s="96">
        <f t="shared" si="21"/>
        <v>50</v>
      </c>
    </row>
    <row r="77" spans="1:11" ht="31.5" customHeight="1">
      <c r="A77" s="32" t="s">
        <v>127</v>
      </c>
      <c r="B77" s="26"/>
      <c r="C77" s="69" t="s">
        <v>364</v>
      </c>
      <c r="D77" s="35">
        <f t="shared" ref="D77:F78" si="26">SUM(D78)</f>
        <v>2400</v>
      </c>
      <c r="E77" s="35">
        <f t="shared" si="26"/>
        <v>2400</v>
      </c>
      <c r="F77" s="35">
        <f t="shared" si="26"/>
        <v>2350</v>
      </c>
      <c r="G77" s="35"/>
      <c r="H77" s="35"/>
      <c r="I77" s="35">
        <f>SUM(I78)</f>
        <v>2350</v>
      </c>
      <c r="J77" s="84">
        <f t="shared" si="16"/>
        <v>50</v>
      </c>
      <c r="K77" s="96">
        <f t="shared" si="21"/>
        <v>50</v>
      </c>
    </row>
    <row r="78" spans="1:11" s="71" customFormat="1">
      <c r="A78" s="67" t="s">
        <v>119</v>
      </c>
      <c r="B78" s="68"/>
      <c r="C78" s="69" t="s">
        <v>365</v>
      </c>
      <c r="D78" s="70">
        <f t="shared" si="26"/>
        <v>2400</v>
      </c>
      <c r="E78" s="70">
        <f t="shared" si="26"/>
        <v>2400</v>
      </c>
      <c r="F78" s="70">
        <f t="shared" si="26"/>
        <v>2350</v>
      </c>
      <c r="G78" s="70"/>
      <c r="H78" s="70"/>
      <c r="I78" s="70">
        <f>SUM(I79)</f>
        <v>2350</v>
      </c>
      <c r="J78" s="84">
        <f t="shared" si="16"/>
        <v>50</v>
      </c>
      <c r="K78" s="96">
        <f t="shared" si="21"/>
        <v>50</v>
      </c>
    </row>
    <row r="79" spans="1:11" s="76" customFormat="1">
      <c r="A79" s="72" t="s">
        <v>203</v>
      </c>
      <c r="B79" s="73"/>
      <c r="C79" s="69" t="s">
        <v>560</v>
      </c>
      <c r="D79" s="75">
        <v>2400</v>
      </c>
      <c r="E79" s="75">
        <v>2400</v>
      </c>
      <c r="F79" s="75">
        <v>2350</v>
      </c>
      <c r="G79" s="75"/>
      <c r="H79" s="75"/>
      <c r="I79" s="75">
        <v>2350</v>
      </c>
      <c r="J79" s="83">
        <f t="shared" si="16"/>
        <v>50</v>
      </c>
      <c r="K79" s="100">
        <f t="shared" si="21"/>
        <v>50</v>
      </c>
    </row>
    <row r="80" spans="1:11" s="76" customFormat="1" ht="31.2">
      <c r="A80" s="67" t="s">
        <v>258</v>
      </c>
      <c r="B80" s="73"/>
      <c r="C80" s="69" t="s">
        <v>559</v>
      </c>
      <c r="D80" s="35">
        <f t="shared" ref="D80:F81" si="27">SUM(D81)</f>
        <v>2400</v>
      </c>
      <c r="E80" s="35">
        <f t="shared" si="27"/>
        <v>2400</v>
      </c>
      <c r="F80" s="35">
        <f t="shared" si="27"/>
        <v>2350</v>
      </c>
      <c r="G80" s="35"/>
      <c r="H80" s="35"/>
      <c r="I80" s="35">
        <f t="shared" ref="I80:I81" si="28">SUM(I81)</f>
        <v>2350</v>
      </c>
      <c r="J80" s="84">
        <f t="shared" si="16"/>
        <v>50</v>
      </c>
      <c r="K80" s="96">
        <f t="shared" si="21"/>
        <v>50</v>
      </c>
    </row>
    <row r="81" spans="1:11" s="76" customFormat="1" ht="105" customHeight="1">
      <c r="A81" s="130" t="s">
        <v>366</v>
      </c>
      <c r="B81" s="73"/>
      <c r="C81" s="69" t="s">
        <v>367</v>
      </c>
      <c r="D81" s="35">
        <f t="shared" si="27"/>
        <v>2400</v>
      </c>
      <c r="E81" s="35">
        <f t="shared" si="27"/>
        <v>2400</v>
      </c>
      <c r="F81" s="35">
        <f t="shared" si="27"/>
        <v>2350</v>
      </c>
      <c r="G81" s="35"/>
      <c r="H81" s="35"/>
      <c r="I81" s="35">
        <f t="shared" si="28"/>
        <v>2350</v>
      </c>
      <c r="J81" s="84">
        <f t="shared" si="16"/>
        <v>50</v>
      </c>
      <c r="K81" s="96">
        <f t="shared" si="21"/>
        <v>50</v>
      </c>
    </row>
    <row r="82" spans="1:11" s="76" customFormat="1" ht="21">
      <c r="A82" s="32" t="s">
        <v>127</v>
      </c>
      <c r="B82" s="26"/>
      <c r="C82" s="69" t="s">
        <v>368</v>
      </c>
      <c r="D82" s="35">
        <f t="shared" ref="D82:F83" si="29">SUM(D83)</f>
        <v>2400</v>
      </c>
      <c r="E82" s="35">
        <f t="shared" si="29"/>
        <v>2400</v>
      </c>
      <c r="F82" s="35">
        <f t="shared" si="29"/>
        <v>2350</v>
      </c>
      <c r="G82" s="35"/>
      <c r="H82" s="35"/>
      <c r="I82" s="35">
        <f>SUM(I83)</f>
        <v>2350</v>
      </c>
      <c r="J82" s="84">
        <f t="shared" ref="J82:J112" si="30">E82-F82</f>
        <v>50</v>
      </c>
      <c r="K82" s="96">
        <f t="shared" si="21"/>
        <v>50</v>
      </c>
    </row>
    <row r="83" spans="1:11" s="76" customFormat="1">
      <c r="A83" s="67" t="s">
        <v>119</v>
      </c>
      <c r="B83" s="68"/>
      <c r="C83" s="69" t="s">
        <v>369</v>
      </c>
      <c r="D83" s="70">
        <f t="shared" si="29"/>
        <v>2400</v>
      </c>
      <c r="E83" s="70">
        <f t="shared" si="29"/>
        <v>2400</v>
      </c>
      <c r="F83" s="70">
        <f t="shared" si="29"/>
        <v>2350</v>
      </c>
      <c r="G83" s="70"/>
      <c r="H83" s="70"/>
      <c r="I83" s="70">
        <f>SUM(I84)</f>
        <v>2350</v>
      </c>
      <c r="J83" s="84">
        <f t="shared" si="30"/>
        <v>50</v>
      </c>
      <c r="K83" s="96">
        <f t="shared" si="21"/>
        <v>50</v>
      </c>
    </row>
    <row r="84" spans="1:11" s="76" customFormat="1">
      <c r="A84" s="72" t="s">
        <v>203</v>
      </c>
      <c r="B84" s="73"/>
      <c r="C84" s="74" t="s">
        <v>370</v>
      </c>
      <c r="D84" s="75">
        <v>2400</v>
      </c>
      <c r="E84" s="75">
        <v>2400</v>
      </c>
      <c r="F84" s="75">
        <v>2350</v>
      </c>
      <c r="G84" s="75"/>
      <c r="H84" s="75"/>
      <c r="I84" s="75">
        <v>2350</v>
      </c>
      <c r="J84" s="83">
        <f t="shared" si="30"/>
        <v>50</v>
      </c>
      <c r="K84" s="100">
        <f t="shared" si="21"/>
        <v>50</v>
      </c>
    </row>
    <row r="85" spans="1:11" s="76" customFormat="1" ht="14.25" customHeight="1">
      <c r="A85" s="67" t="s">
        <v>259</v>
      </c>
      <c r="B85" s="73"/>
      <c r="C85" s="69" t="s">
        <v>558</v>
      </c>
      <c r="D85" s="35">
        <f t="shared" ref="D85:E86" si="31">SUM(D86)</f>
        <v>2400</v>
      </c>
      <c r="E85" s="35">
        <f t="shared" si="31"/>
        <v>2400</v>
      </c>
      <c r="F85" s="35">
        <f t="shared" ref="F85:F86" si="32">SUM(F86)</f>
        <v>2350</v>
      </c>
      <c r="G85" s="35"/>
      <c r="H85" s="35"/>
      <c r="I85" s="35">
        <f t="shared" ref="I85:I86" si="33">SUM(I86)</f>
        <v>2350</v>
      </c>
      <c r="J85" s="84">
        <f t="shared" si="30"/>
        <v>50</v>
      </c>
      <c r="K85" s="96">
        <f t="shared" si="21"/>
        <v>50</v>
      </c>
    </row>
    <row r="86" spans="1:11" s="76" customFormat="1" ht="106.5" customHeight="1">
      <c r="A86" s="130" t="s">
        <v>371</v>
      </c>
      <c r="B86" s="73"/>
      <c r="C86" s="69" t="s">
        <v>372</v>
      </c>
      <c r="D86" s="35">
        <f t="shared" si="31"/>
        <v>2400</v>
      </c>
      <c r="E86" s="35">
        <f t="shared" si="31"/>
        <v>2400</v>
      </c>
      <c r="F86" s="35">
        <f t="shared" si="32"/>
        <v>2350</v>
      </c>
      <c r="G86" s="35"/>
      <c r="H86" s="35"/>
      <c r="I86" s="35">
        <f t="shared" si="33"/>
        <v>2350</v>
      </c>
      <c r="J86" s="84">
        <f t="shared" si="30"/>
        <v>50</v>
      </c>
      <c r="K86" s="96">
        <f t="shared" si="21"/>
        <v>50</v>
      </c>
    </row>
    <row r="87" spans="1:11" s="76" customFormat="1" ht="21">
      <c r="A87" s="32" t="s">
        <v>127</v>
      </c>
      <c r="B87" s="73"/>
      <c r="C87" s="69" t="s">
        <v>557</v>
      </c>
      <c r="D87" s="35">
        <f t="shared" ref="D87:F88" si="34">SUM(D88)</f>
        <v>2400</v>
      </c>
      <c r="E87" s="35">
        <f t="shared" si="34"/>
        <v>2400</v>
      </c>
      <c r="F87" s="35">
        <f t="shared" si="34"/>
        <v>2350</v>
      </c>
      <c r="G87" s="35"/>
      <c r="H87" s="35"/>
      <c r="I87" s="35">
        <f>SUM(I88)</f>
        <v>2350</v>
      </c>
      <c r="J87" s="84">
        <f t="shared" si="30"/>
        <v>50</v>
      </c>
      <c r="K87" s="96">
        <f t="shared" si="21"/>
        <v>50</v>
      </c>
    </row>
    <row r="88" spans="1:11" s="76" customFormat="1">
      <c r="A88" s="67" t="s">
        <v>119</v>
      </c>
      <c r="B88" s="73"/>
      <c r="C88" s="69" t="s">
        <v>556</v>
      </c>
      <c r="D88" s="70">
        <f t="shared" si="34"/>
        <v>2400</v>
      </c>
      <c r="E88" s="70">
        <f t="shared" si="34"/>
        <v>2400</v>
      </c>
      <c r="F88" s="70">
        <f t="shared" si="34"/>
        <v>2350</v>
      </c>
      <c r="G88" s="70"/>
      <c r="H88" s="70"/>
      <c r="I88" s="70">
        <f>SUM(I89)</f>
        <v>2350</v>
      </c>
      <c r="J88" s="84">
        <f t="shared" si="30"/>
        <v>50</v>
      </c>
      <c r="K88" s="96">
        <f t="shared" si="21"/>
        <v>50</v>
      </c>
    </row>
    <row r="89" spans="1:11" s="76" customFormat="1">
      <c r="A89" s="72" t="s">
        <v>203</v>
      </c>
      <c r="B89" s="73"/>
      <c r="C89" s="74" t="s">
        <v>555</v>
      </c>
      <c r="D89" s="75">
        <v>2400</v>
      </c>
      <c r="E89" s="75">
        <v>2400</v>
      </c>
      <c r="F89" s="75">
        <v>2350</v>
      </c>
      <c r="G89" s="75"/>
      <c r="H89" s="75"/>
      <c r="I89" s="75">
        <v>2350</v>
      </c>
      <c r="J89" s="83">
        <f t="shared" si="30"/>
        <v>50</v>
      </c>
      <c r="K89" s="100">
        <f t="shared" si="21"/>
        <v>50</v>
      </c>
    </row>
    <row r="90" spans="1:11" s="76" customFormat="1" ht="30" customHeight="1">
      <c r="A90" s="67" t="s">
        <v>260</v>
      </c>
      <c r="B90" s="73"/>
      <c r="C90" s="69" t="s">
        <v>374</v>
      </c>
      <c r="D90" s="35">
        <f t="shared" ref="D90:E91" si="35">SUM(D91)</f>
        <v>20000</v>
      </c>
      <c r="E90" s="35">
        <f t="shared" si="35"/>
        <v>20000</v>
      </c>
      <c r="F90" s="35">
        <f t="shared" ref="F90:F91" si="36">SUM(F91)</f>
        <v>20000</v>
      </c>
      <c r="G90" s="35"/>
      <c r="H90" s="35"/>
      <c r="I90" s="35">
        <f t="shared" ref="I90:I91" si="37">SUM(I91)</f>
        <v>20000</v>
      </c>
      <c r="J90" s="84">
        <f t="shared" si="30"/>
        <v>0</v>
      </c>
      <c r="K90" s="96">
        <f t="shared" si="21"/>
        <v>0</v>
      </c>
    </row>
    <row r="91" spans="1:11" s="76" customFormat="1" ht="114" customHeight="1">
      <c r="A91" s="67" t="s">
        <v>261</v>
      </c>
      <c r="B91" s="73"/>
      <c r="C91" s="69" t="s">
        <v>373</v>
      </c>
      <c r="D91" s="35">
        <f t="shared" si="35"/>
        <v>20000</v>
      </c>
      <c r="E91" s="35">
        <f t="shared" si="35"/>
        <v>20000</v>
      </c>
      <c r="F91" s="35">
        <f t="shared" si="36"/>
        <v>20000</v>
      </c>
      <c r="G91" s="35"/>
      <c r="H91" s="35"/>
      <c r="I91" s="35">
        <f t="shared" si="37"/>
        <v>20000</v>
      </c>
      <c r="J91" s="84">
        <f t="shared" si="30"/>
        <v>0</v>
      </c>
      <c r="K91" s="96">
        <f t="shared" si="21"/>
        <v>0</v>
      </c>
    </row>
    <row r="92" spans="1:11" s="76" customFormat="1" ht="21">
      <c r="A92" s="32" t="s">
        <v>127</v>
      </c>
      <c r="B92" s="73"/>
      <c r="C92" s="69" t="s">
        <v>375</v>
      </c>
      <c r="D92" s="35">
        <f t="shared" ref="D92:F93" si="38">SUM(D93)</f>
        <v>20000</v>
      </c>
      <c r="E92" s="35">
        <f t="shared" si="38"/>
        <v>20000</v>
      </c>
      <c r="F92" s="35">
        <f t="shared" si="38"/>
        <v>20000</v>
      </c>
      <c r="G92" s="35"/>
      <c r="H92" s="35"/>
      <c r="I92" s="35">
        <f>SUM(I93)</f>
        <v>20000</v>
      </c>
      <c r="J92" s="84">
        <f t="shared" si="30"/>
        <v>0</v>
      </c>
      <c r="K92" s="96">
        <f t="shared" si="21"/>
        <v>0</v>
      </c>
    </row>
    <row r="93" spans="1:11" s="76" customFormat="1">
      <c r="A93" s="67" t="s">
        <v>119</v>
      </c>
      <c r="B93" s="73"/>
      <c r="C93" s="69" t="s">
        <v>376</v>
      </c>
      <c r="D93" s="70">
        <f t="shared" si="38"/>
        <v>20000</v>
      </c>
      <c r="E93" s="70">
        <f t="shared" si="38"/>
        <v>20000</v>
      </c>
      <c r="F93" s="70">
        <f t="shared" si="38"/>
        <v>20000</v>
      </c>
      <c r="G93" s="70"/>
      <c r="H93" s="70"/>
      <c r="I93" s="70">
        <f>SUM(I94)</f>
        <v>20000</v>
      </c>
      <c r="J93" s="84">
        <f t="shared" si="30"/>
        <v>0</v>
      </c>
      <c r="K93" s="96">
        <f t="shared" si="21"/>
        <v>0</v>
      </c>
    </row>
    <row r="94" spans="1:11" s="76" customFormat="1">
      <c r="A94" s="72" t="s">
        <v>203</v>
      </c>
      <c r="B94" s="73"/>
      <c r="C94" s="74" t="s">
        <v>377</v>
      </c>
      <c r="D94" s="75">
        <v>20000</v>
      </c>
      <c r="E94" s="75">
        <v>20000</v>
      </c>
      <c r="F94" s="75">
        <v>20000</v>
      </c>
      <c r="G94" s="75"/>
      <c r="H94" s="75"/>
      <c r="I94" s="75">
        <f>F94</f>
        <v>20000</v>
      </c>
      <c r="J94" s="83">
        <f t="shared" si="30"/>
        <v>0</v>
      </c>
      <c r="K94" s="100">
        <f t="shared" si="21"/>
        <v>0</v>
      </c>
    </row>
    <row r="95" spans="1:11" s="76" customFormat="1" ht="21">
      <c r="A95" s="67" t="s">
        <v>126</v>
      </c>
      <c r="B95" s="73"/>
      <c r="C95" s="69" t="s">
        <v>378</v>
      </c>
      <c r="D95" s="35">
        <f t="shared" ref="D95:E96" si="39">SUM(D96)</f>
        <v>7000</v>
      </c>
      <c r="E95" s="35">
        <f t="shared" si="39"/>
        <v>7000</v>
      </c>
      <c r="F95" s="35">
        <f t="shared" ref="F95:F96" si="40">SUM(F96)</f>
        <v>1606</v>
      </c>
      <c r="G95" s="35"/>
      <c r="H95" s="35"/>
      <c r="I95" s="35">
        <f t="shared" ref="I95:I96" si="41">SUM(I96)</f>
        <v>1606</v>
      </c>
      <c r="J95" s="84">
        <f t="shared" si="30"/>
        <v>5394</v>
      </c>
      <c r="K95" s="96">
        <f t="shared" si="21"/>
        <v>5394</v>
      </c>
    </row>
    <row r="96" spans="1:11" s="76" customFormat="1" ht="125.25" customHeight="1">
      <c r="A96" s="67" t="s">
        <v>262</v>
      </c>
      <c r="B96" s="73"/>
      <c r="C96" s="69" t="s">
        <v>379</v>
      </c>
      <c r="D96" s="35">
        <f t="shared" si="39"/>
        <v>7000</v>
      </c>
      <c r="E96" s="35">
        <f t="shared" si="39"/>
        <v>7000</v>
      </c>
      <c r="F96" s="35">
        <f t="shared" si="40"/>
        <v>1606</v>
      </c>
      <c r="G96" s="35"/>
      <c r="H96" s="35"/>
      <c r="I96" s="35">
        <f t="shared" si="41"/>
        <v>1606</v>
      </c>
      <c r="J96" s="84">
        <f t="shared" si="30"/>
        <v>5394</v>
      </c>
      <c r="K96" s="96">
        <f t="shared" si="21"/>
        <v>5394</v>
      </c>
    </row>
    <row r="97" spans="1:11" s="76" customFormat="1" ht="21">
      <c r="A97" s="32" t="s">
        <v>127</v>
      </c>
      <c r="B97" s="73"/>
      <c r="C97" s="69" t="s">
        <v>380</v>
      </c>
      <c r="D97" s="35">
        <f t="shared" ref="D97:F98" si="42">SUM(D98)</f>
        <v>7000</v>
      </c>
      <c r="E97" s="35">
        <f t="shared" si="42"/>
        <v>7000</v>
      </c>
      <c r="F97" s="35">
        <f t="shared" si="42"/>
        <v>1606</v>
      </c>
      <c r="G97" s="35"/>
      <c r="H97" s="35"/>
      <c r="I97" s="35">
        <f>SUM(I98)</f>
        <v>1606</v>
      </c>
      <c r="J97" s="84">
        <f t="shared" si="30"/>
        <v>5394</v>
      </c>
      <c r="K97" s="96">
        <f t="shared" si="21"/>
        <v>5394</v>
      </c>
    </row>
    <row r="98" spans="1:11" s="76" customFormat="1">
      <c r="A98" s="67" t="s">
        <v>119</v>
      </c>
      <c r="B98" s="73"/>
      <c r="C98" s="69" t="s">
        <v>381</v>
      </c>
      <c r="D98" s="70">
        <f t="shared" si="42"/>
        <v>7000</v>
      </c>
      <c r="E98" s="70">
        <f t="shared" si="42"/>
        <v>7000</v>
      </c>
      <c r="F98" s="70">
        <f t="shared" si="42"/>
        <v>1606</v>
      </c>
      <c r="G98" s="70"/>
      <c r="H98" s="70"/>
      <c r="I98" s="70">
        <f>SUM(I99)</f>
        <v>1606</v>
      </c>
      <c r="J98" s="84">
        <f t="shared" si="30"/>
        <v>5394</v>
      </c>
      <c r="K98" s="96">
        <f t="shared" si="21"/>
        <v>5394</v>
      </c>
    </row>
    <row r="99" spans="1:11" s="76" customFormat="1">
      <c r="A99" s="72" t="s">
        <v>203</v>
      </c>
      <c r="B99" s="73"/>
      <c r="C99" s="74" t="s">
        <v>382</v>
      </c>
      <c r="D99" s="75">
        <v>7000</v>
      </c>
      <c r="E99" s="75">
        <v>7000</v>
      </c>
      <c r="F99" s="75">
        <v>1606</v>
      </c>
      <c r="G99" s="75"/>
      <c r="H99" s="75"/>
      <c r="I99" s="75">
        <f>F99</f>
        <v>1606</v>
      </c>
      <c r="J99" s="83">
        <f t="shared" si="30"/>
        <v>5394</v>
      </c>
      <c r="K99" s="100">
        <f t="shared" si="21"/>
        <v>5394</v>
      </c>
    </row>
    <row r="100" spans="1:11" s="76" customFormat="1">
      <c r="A100" s="67" t="s">
        <v>128</v>
      </c>
      <c r="B100" s="73"/>
      <c r="C100" s="69" t="s">
        <v>383</v>
      </c>
      <c r="D100" s="70">
        <f t="shared" ref="D100:F102" si="43">SUM(D101)</f>
        <v>21000</v>
      </c>
      <c r="E100" s="70">
        <f t="shared" si="43"/>
        <v>21000</v>
      </c>
      <c r="F100" s="70">
        <f t="shared" si="43"/>
        <v>17900</v>
      </c>
      <c r="G100" s="70"/>
      <c r="H100" s="70"/>
      <c r="I100" s="70">
        <f t="shared" ref="I100:I102" si="44">SUM(I101)</f>
        <v>17900</v>
      </c>
      <c r="J100" s="84">
        <f t="shared" si="30"/>
        <v>3100</v>
      </c>
      <c r="K100" s="96">
        <f t="shared" si="21"/>
        <v>3100</v>
      </c>
    </row>
    <row r="101" spans="1:11" s="76" customFormat="1" ht="37.5" customHeight="1">
      <c r="A101" s="67" t="s">
        <v>263</v>
      </c>
      <c r="B101" s="73"/>
      <c r="C101" s="69" t="s">
        <v>384</v>
      </c>
      <c r="D101" s="70">
        <f t="shared" si="43"/>
        <v>21000</v>
      </c>
      <c r="E101" s="70">
        <f t="shared" si="43"/>
        <v>21000</v>
      </c>
      <c r="F101" s="70">
        <f t="shared" ref="F101:F102" si="45">SUM(F102)</f>
        <v>17900</v>
      </c>
      <c r="G101" s="70"/>
      <c r="H101" s="70"/>
      <c r="I101" s="70">
        <f t="shared" si="44"/>
        <v>17900</v>
      </c>
      <c r="J101" s="84">
        <f t="shared" si="30"/>
        <v>3100</v>
      </c>
      <c r="K101" s="96">
        <f t="shared" si="21"/>
        <v>3100</v>
      </c>
    </row>
    <row r="102" spans="1:11" s="76" customFormat="1" ht="20.55" customHeight="1">
      <c r="A102" s="67" t="s">
        <v>124</v>
      </c>
      <c r="B102" s="73"/>
      <c r="C102" s="69" t="s">
        <v>385</v>
      </c>
      <c r="D102" s="70">
        <f t="shared" si="43"/>
        <v>21000</v>
      </c>
      <c r="E102" s="70">
        <f t="shared" si="43"/>
        <v>21000</v>
      </c>
      <c r="F102" s="70">
        <f t="shared" si="45"/>
        <v>17900</v>
      </c>
      <c r="G102" s="70"/>
      <c r="H102" s="70"/>
      <c r="I102" s="70">
        <f t="shared" si="44"/>
        <v>17900</v>
      </c>
      <c r="J102" s="84">
        <f t="shared" si="30"/>
        <v>3100</v>
      </c>
      <c r="K102" s="96">
        <f t="shared" si="21"/>
        <v>3100</v>
      </c>
    </row>
    <row r="103" spans="1:11" s="76" customFormat="1" ht="18.45" customHeight="1">
      <c r="A103" s="67" t="s">
        <v>125</v>
      </c>
      <c r="B103" s="73"/>
      <c r="C103" s="69" t="s">
        <v>390</v>
      </c>
      <c r="D103" s="70">
        <f>SUM(D104+D106)</f>
        <v>21000</v>
      </c>
      <c r="E103" s="70">
        <f>SUM(E104+E106)</f>
        <v>21000</v>
      </c>
      <c r="F103" s="70">
        <f>SUM(F104+F106)</f>
        <v>17900</v>
      </c>
      <c r="G103" s="70"/>
      <c r="H103" s="70"/>
      <c r="I103" s="70">
        <f>SUM(I104+I106)</f>
        <v>17900</v>
      </c>
      <c r="J103" s="84">
        <f t="shared" si="30"/>
        <v>3100</v>
      </c>
      <c r="K103" s="96">
        <f t="shared" si="21"/>
        <v>3100</v>
      </c>
    </row>
    <row r="104" spans="1:11" s="76" customFormat="1" ht="19.95" customHeight="1">
      <c r="A104" s="32" t="s">
        <v>255</v>
      </c>
      <c r="B104" s="33"/>
      <c r="C104" s="34" t="s">
        <v>389</v>
      </c>
      <c r="D104" s="35">
        <f>D105</f>
        <v>2400</v>
      </c>
      <c r="E104" s="35">
        <f>E105</f>
        <v>2400</v>
      </c>
      <c r="F104" s="35">
        <f>F105</f>
        <v>2400</v>
      </c>
      <c r="G104" s="35"/>
      <c r="H104" s="35"/>
      <c r="I104" s="35">
        <f>I105</f>
        <v>2400</v>
      </c>
      <c r="J104" s="60">
        <f t="shared" si="30"/>
        <v>0</v>
      </c>
      <c r="K104" s="96">
        <f t="shared" si="21"/>
        <v>0</v>
      </c>
    </row>
    <row r="105" spans="1:11" s="76" customFormat="1" ht="14.25" customHeight="1">
      <c r="A105" s="86" t="s">
        <v>207</v>
      </c>
      <c r="B105" s="26"/>
      <c r="C105" s="9" t="s">
        <v>388</v>
      </c>
      <c r="D105" s="11">
        <v>2400</v>
      </c>
      <c r="E105" s="11">
        <v>2400</v>
      </c>
      <c r="F105" s="11">
        <v>2400</v>
      </c>
      <c r="G105" s="11"/>
      <c r="H105" s="11"/>
      <c r="I105" s="11">
        <v>2400</v>
      </c>
      <c r="J105" s="29">
        <f t="shared" si="30"/>
        <v>0</v>
      </c>
      <c r="K105" s="100">
        <f t="shared" si="21"/>
        <v>0</v>
      </c>
    </row>
    <row r="106" spans="1:11" s="76" customFormat="1">
      <c r="A106" s="67" t="s">
        <v>264</v>
      </c>
      <c r="B106" s="73"/>
      <c r="C106" s="69" t="s">
        <v>386</v>
      </c>
      <c r="D106" s="70">
        <f>SUM(D107)</f>
        <v>18600</v>
      </c>
      <c r="E106" s="70">
        <f>SUM(E107)</f>
        <v>18600</v>
      </c>
      <c r="F106" s="70">
        <f>SUM(F107)</f>
        <v>15500</v>
      </c>
      <c r="G106" s="70"/>
      <c r="H106" s="70"/>
      <c r="I106" s="70">
        <f>SUM(I107)</f>
        <v>15500</v>
      </c>
      <c r="J106" s="84">
        <f t="shared" si="30"/>
        <v>3100</v>
      </c>
      <c r="K106" s="96">
        <f t="shared" si="21"/>
        <v>3100</v>
      </c>
    </row>
    <row r="107" spans="1:11" s="76" customFormat="1">
      <c r="A107" s="72" t="s">
        <v>207</v>
      </c>
      <c r="B107" s="73"/>
      <c r="C107" s="74" t="s">
        <v>387</v>
      </c>
      <c r="D107" s="75">
        <v>18600</v>
      </c>
      <c r="E107" s="75">
        <v>18600</v>
      </c>
      <c r="F107" s="75">
        <v>15500</v>
      </c>
      <c r="G107" s="75"/>
      <c r="H107" s="75"/>
      <c r="I107" s="75">
        <f>F107</f>
        <v>15500</v>
      </c>
      <c r="J107" s="83">
        <f t="shared" si="30"/>
        <v>3100</v>
      </c>
      <c r="K107" s="100">
        <f t="shared" si="21"/>
        <v>3100</v>
      </c>
    </row>
    <row r="108" spans="1:11" s="44" customFormat="1" ht="23.4">
      <c r="A108" s="32" t="s">
        <v>117</v>
      </c>
      <c r="B108" s="45"/>
      <c r="C108" s="46" t="s">
        <v>181</v>
      </c>
      <c r="D108" s="47">
        <f t="shared" ref="D108:F109" si="46">D109</f>
        <v>174800</v>
      </c>
      <c r="E108" s="47">
        <f t="shared" si="46"/>
        <v>174800</v>
      </c>
      <c r="F108" s="47">
        <f t="shared" si="46"/>
        <v>174800</v>
      </c>
      <c r="G108" s="47"/>
      <c r="H108" s="47"/>
      <c r="I108" s="47">
        <f t="shared" ref="I108:I109" si="47">I109</f>
        <v>174800</v>
      </c>
      <c r="J108" s="60">
        <f t="shared" si="30"/>
        <v>0</v>
      </c>
      <c r="K108" s="96">
        <f t="shared" si="21"/>
        <v>0</v>
      </c>
    </row>
    <row r="109" spans="1:11" s="36" customFormat="1">
      <c r="A109" s="32" t="s">
        <v>128</v>
      </c>
      <c r="B109" s="33"/>
      <c r="C109" s="34" t="s">
        <v>391</v>
      </c>
      <c r="D109" s="35">
        <f t="shared" si="46"/>
        <v>174800</v>
      </c>
      <c r="E109" s="35">
        <f t="shared" si="46"/>
        <v>174800</v>
      </c>
      <c r="F109" s="35">
        <f t="shared" si="46"/>
        <v>174800</v>
      </c>
      <c r="G109" s="35"/>
      <c r="H109" s="35"/>
      <c r="I109" s="35">
        <f t="shared" si="47"/>
        <v>174800</v>
      </c>
      <c r="J109" s="60">
        <f t="shared" si="30"/>
        <v>0</v>
      </c>
      <c r="K109" s="96">
        <f t="shared" si="21"/>
        <v>0</v>
      </c>
    </row>
    <row r="110" spans="1:11" s="36" customFormat="1" ht="64.349999999999994" customHeight="1">
      <c r="A110" s="32" t="s">
        <v>149</v>
      </c>
      <c r="B110" s="33"/>
      <c r="C110" s="34" t="s">
        <v>392</v>
      </c>
      <c r="D110" s="35">
        <f>D111+D115</f>
        <v>174800</v>
      </c>
      <c r="E110" s="35">
        <f>E111+E115</f>
        <v>174800</v>
      </c>
      <c r="F110" s="35">
        <f>F111+F115</f>
        <v>174800</v>
      </c>
      <c r="G110" s="35"/>
      <c r="H110" s="35"/>
      <c r="I110" s="35">
        <f>I111+I115</f>
        <v>174800</v>
      </c>
      <c r="J110" s="60">
        <f t="shared" si="30"/>
        <v>0</v>
      </c>
      <c r="K110" s="96">
        <f t="shared" si="21"/>
        <v>0</v>
      </c>
    </row>
    <row r="111" spans="1:11" s="36" customFormat="1" ht="35.549999999999997" customHeight="1">
      <c r="A111" s="32" t="s">
        <v>172</v>
      </c>
      <c r="B111" s="33"/>
      <c r="C111" s="34" t="s">
        <v>393</v>
      </c>
      <c r="D111" s="35">
        <f>D112</f>
        <v>166504.81</v>
      </c>
      <c r="E111" s="35">
        <f>E112</f>
        <v>166504.81</v>
      </c>
      <c r="F111" s="35">
        <f>F112</f>
        <v>166504.81</v>
      </c>
      <c r="G111" s="35"/>
      <c r="H111" s="35"/>
      <c r="I111" s="35">
        <f>I112</f>
        <v>166504.81</v>
      </c>
      <c r="J111" s="60">
        <f t="shared" si="30"/>
        <v>0</v>
      </c>
      <c r="K111" s="96">
        <f t="shared" si="21"/>
        <v>0</v>
      </c>
    </row>
    <row r="112" spans="1:11" s="36" customFormat="1" ht="28.5" customHeight="1">
      <c r="A112" s="32" t="s">
        <v>120</v>
      </c>
      <c r="B112" s="33"/>
      <c r="C112" s="34" t="s">
        <v>394</v>
      </c>
      <c r="D112" s="35">
        <f>D113+D114</f>
        <v>166504.81</v>
      </c>
      <c r="E112" s="35">
        <f>E113+E114</f>
        <v>166504.81</v>
      </c>
      <c r="F112" s="35">
        <f>F113+F114</f>
        <v>166504.81</v>
      </c>
      <c r="G112" s="35"/>
      <c r="H112" s="35"/>
      <c r="I112" s="35">
        <f>I113+I114</f>
        <v>166504.81</v>
      </c>
      <c r="J112" s="60">
        <f t="shared" si="30"/>
        <v>0</v>
      </c>
      <c r="K112" s="96">
        <f t="shared" si="21"/>
        <v>0</v>
      </c>
    </row>
    <row r="113" spans="1:11" ht="14.55" customHeight="1">
      <c r="A113" s="17" t="s">
        <v>210</v>
      </c>
      <c r="B113" s="26"/>
      <c r="C113" s="9" t="s">
        <v>395</v>
      </c>
      <c r="D113" s="11">
        <v>127883.93</v>
      </c>
      <c r="E113" s="11">
        <v>127883.93</v>
      </c>
      <c r="F113" s="11">
        <v>127883.93</v>
      </c>
      <c r="G113" s="11"/>
      <c r="H113" s="11"/>
      <c r="I113" s="11">
        <f>F113</f>
        <v>127883.93</v>
      </c>
      <c r="J113" s="29">
        <f t="shared" ref="J113:J149" si="48">E113-F113</f>
        <v>0</v>
      </c>
      <c r="K113" s="100">
        <f t="shared" si="21"/>
        <v>0</v>
      </c>
    </row>
    <row r="114" spans="1:11" ht="13.95" customHeight="1">
      <c r="A114" s="17" t="s">
        <v>211</v>
      </c>
      <c r="B114" s="26"/>
      <c r="C114" s="9" t="s">
        <v>396</v>
      </c>
      <c r="D114" s="11">
        <v>38620.879999999997</v>
      </c>
      <c r="E114" s="11">
        <v>38620.879999999997</v>
      </c>
      <c r="F114" s="11">
        <v>38620.879999999997</v>
      </c>
      <c r="G114" s="11"/>
      <c r="H114" s="11"/>
      <c r="I114" s="11">
        <f>F114</f>
        <v>38620.879999999997</v>
      </c>
      <c r="J114" s="29">
        <f t="shared" si="48"/>
        <v>0</v>
      </c>
      <c r="K114" s="100">
        <f t="shared" si="21"/>
        <v>0</v>
      </c>
    </row>
    <row r="115" spans="1:11" s="36" customFormat="1" ht="18" customHeight="1">
      <c r="A115" s="32" t="s">
        <v>127</v>
      </c>
      <c r="B115" s="33"/>
      <c r="C115" s="34" t="s">
        <v>398</v>
      </c>
      <c r="D115" s="35">
        <f>D116</f>
        <v>8295.19</v>
      </c>
      <c r="E115" s="35">
        <f>E116</f>
        <v>8295.19</v>
      </c>
      <c r="F115" s="35">
        <f>F116</f>
        <v>8295.19</v>
      </c>
      <c r="G115" s="35"/>
      <c r="H115" s="35"/>
      <c r="I115" s="35">
        <f>I116</f>
        <v>8295.19</v>
      </c>
      <c r="J115" s="60">
        <f t="shared" si="48"/>
        <v>0</v>
      </c>
      <c r="K115" s="96">
        <f t="shared" si="21"/>
        <v>0</v>
      </c>
    </row>
    <row r="116" spans="1:11" ht="19.5" customHeight="1">
      <c r="A116" s="17" t="s">
        <v>206</v>
      </c>
      <c r="B116" s="26"/>
      <c r="C116" s="9" t="s">
        <v>397</v>
      </c>
      <c r="D116" s="11">
        <v>8295.19</v>
      </c>
      <c r="E116" s="11">
        <v>8295.19</v>
      </c>
      <c r="F116" s="11">
        <v>8295.19</v>
      </c>
      <c r="G116" s="11"/>
      <c r="H116" s="11"/>
      <c r="I116" s="11">
        <f>F116</f>
        <v>8295.19</v>
      </c>
      <c r="J116" s="29">
        <f t="shared" si="48"/>
        <v>0</v>
      </c>
      <c r="K116" s="100">
        <f t="shared" si="21"/>
        <v>0</v>
      </c>
    </row>
    <row r="117" spans="1:11" s="44" customFormat="1" ht="23.4">
      <c r="A117" s="41" t="s">
        <v>182</v>
      </c>
      <c r="B117" s="45"/>
      <c r="C117" s="94" t="s">
        <v>554</v>
      </c>
      <c r="D117" s="47">
        <f>D118+D136</f>
        <v>132600</v>
      </c>
      <c r="E117" s="47">
        <f>E118+E136</f>
        <v>132600</v>
      </c>
      <c r="F117" s="47">
        <f>F118+F136</f>
        <v>127193.01000000001</v>
      </c>
      <c r="G117" s="47"/>
      <c r="H117" s="47"/>
      <c r="I117" s="47">
        <f>I118+I136</f>
        <v>127193.01000000001</v>
      </c>
      <c r="J117" s="60">
        <f t="shared" si="48"/>
        <v>5406.9899999999907</v>
      </c>
      <c r="K117" s="96">
        <f t="shared" si="21"/>
        <v>5406.9899999999907</v>
      </c>
    </row>
    <row r="118" spans="1:11" s="44" customFormat="1" ht="39" customHeight="1">
      <c r="A118" s="41" t="s">
        <v>192</v>
      </c>
      <c r="B118" s="45"/>
      <c r="C118" s="34" t="s">
        <v>553</v>
      </c>
      <c r="D118" s="47">
        <f>D120+D125+D131</f>
        <v>82200</v>
      </c>
      <c r="E118" s="47">
        <f>E119+E125+E131</f>
        <v>82200</v>
      </c>
      <c r="F118" s="47">
        <f>F119+F125+F131</f>
        <v>82064.72</v>
      </c>
      <c r="G118" s="47"/>
      <c r="H118" s="47"/>
      <c r="I118" s="47">
        <f>I119+I125+I131</f>
        <v>82064.72</v>
      </c>
      <c r="J118" s="60">
        <f t="shared" si="48"/>
        <v>135.27999999999884</v>
      </c>
      <c r="K118" s="96">
        <f t="shared" si="21"/>
        <v>135.27999999999884</v>
      </c>
    </row>
    <row r="119" spans="1:11" s="36" customFormat="1" ht="16.5" customHeight="1">
      <c r="A119" s="32" t="s">
        <v>193</v>
      </c>
      <c r="B119" s="33"/>
      <c r="C119" s="34" t="s">
        <v>552</v>
      </c>
      <c r="D119" s="35">
        <f t="shared" ref="D119:F120" si="49">D120</f>
        <v>4000</v>
      </c>
      <c r="E119" s="35">
        <f t="shared" si="49"/>
        <v>4000</v>
      </c>
      <c r="F119" s="35">
        <f t="shared" si="49"/>
        <v>3915</v>
      </c>
      <c r="G119" s="35"/>
      <c r="H119" s="35"/>
      <c r="I119" s="35">
        <f>I120</f>
        <v>3915</v>
      </c>
      <c r="J119" s="60">
        <f t="shared" si="48"/>
        <v>85</v>
      </c>
      <c r="K119" s="96">
        <f t="shared" si="21"/>
        <v>85</v>
      </c>
    </row>
    <row r="120" spans="1:11" s="36" customFormat="1" ht="94.5" customHeight="1">
      <c r="A120" s="32" t="s">
        <v>194</v>
      </c>
      <c r="B120" s="33"/>
      <c r="C120" s="34" t="s">
        <v>399</v>
      </c>
      <c r="D120" s="35">
        <f t="shared" si="49"/>
        <v>4000</v>
      </c>
      <c r="E120" s="35">
        <f t="shared" si="49"/>
        <v>4000</v>
      </c>
      <c r="F120" s="35">
        <f t="shared" si="49"/>
        <v>3915</v>
      </c>
      <c r="G120" s="35"/>
      <c r="H120" s="35"/>
      <c r="I120" s="35">
        <f>I121</f>
        <v>3915</v>
      </c>
      <c r="J120" s="60">
        <f t="shared" si="48"/>
        <v>85</v>
      </c>
      <c r="K120" s="96">
        <f t="shared" si="21"/>
        <v>85</v>
      </c>
    </row>
    <row r="121" spans="1:11" s="36" customFormat="1" ht="31.5" customHeight="1">
      <c r="A121" s="32" t="s">
        <v>195</v>
      </c>
      <c r="B121" s="33"/>
      <c r="C121" s="34" t="s">
        <v>400</v>
      </c>
      <c r="D121" s="35">
        <f>D122</f>
        <v>4000</v>
      </c>
      <c r="E121" s="35">
        <f>E122</f>
        <v>4000</v>
      </c>
      <c r="F121" s="35">
        <f>F122</f>
        <v>3915</v>
      </c>
      <c r="G121" s="35"/>
      <c r="H121" s="35"/>
      <c r="I121" s="35">
        <f>F121</f>
        <v>3915</v>
      </c>
      <c r="J121" s="60">
        <f t="shared" si="48"/>
        <v>85</v>
      </c>
      <c r="K121" s="96">
        <f t="shared" si="21"/>
        <v>85</v>
      </c>
    </row>
    <row r="122" spans="1:11" s="36" customFormat="1" ht="12.45" customHeight="1">
      <c r="A122" s="32" t="s">
        <v>119</v>
      </c>
      <c r="B122" s="33"/>
      <c r="C122" s="34" t="s">
        <v>401</v>
      </c>
      <c r="D122" s="35">
        <f>SUM(D123+D124)</f>
        <v>4000</v>
      </c>
      <c r="E122" s="35">
        <f>SUM(E123+E124)</f>
        <v>4000</v>
      </c>
      <c r="F122" s="35">
        <f>SUM(F123+F124)</f>
        <v>3915</v>
      </c>
      <c r="G122" s="35"/>
      <c r="H122" s="35"/>
      <c r="I122" s="35">
        <f>SUM(I123+I124)</f>
        <v>3915</v>
      </c>
      <c r="J122" s="60">
        <f t="shared" si="48"/>
        <v>85</v>
      </c>
      <c r="K122" s="96">
        <f t="shared" si="21"/>
        <v>85</v>
      </c>
    </row>
    <row r="123" spans="1:11">
      <c r="A123" s="17" t="s">
        <v>203</v>
      </c>
      <c r="B123" s="26"/>
      <c r="C123" s="9" t="s">
        <v>402</v>
      </c>
      <c r="D123" s="11">
        <v>900</v>
      </c>
      <c r="E123" s="11">
        <v>900</v>
      </c>
      <c r="F123" s="11">
        <v>900</v>
      </c>
      <c r="G123" s="11"/>
      <c r="H123" s="11"/>
      <c r="I123" s="11">
        <f>F123</f>
        <v>900</v>
      </c>
      <c r="J123" s="29">
        <f t="shared" si="48"/>
        <v>0</v>
      </c>
      <c r="K123" s="100">
        <f t="shared" si="21"/>
        <v>0</v>
      </c>
    </row>
    <row r="124" spans="1:11" s="124" customFormat="1">
      <c r="A124" s="17" t="s">
        <v>203</v>
      </c>
      <c r="B124" s="26"/>
      <c r="C124" s="9" t="s">
        <v>479</v>
      </c>
      <c r="D124" s="11">
        <v>3100</v>
      </c>
      <c r="E124" s="11">
        <v>3100</v>
      </c>
      <c r="F124" s="11">
        <v>3015</v>
      </c>
      <c r="G124" s="11"/>
      <c r="H124" s="11"/>
      <c r="I124" s="11">
        <v>3015</v>
      </c>
      <c r="J124" s="29">
        <f t="shared" si="48"/>
        <v>85</v>
      </c>
      <c r="K124" s="100">
        <f t="shared" si="21"/>
        <v>85</v>
      </c>
    </row>
    <row r="125" spans="1:11" s="36" customFormat="1">
      <c r="A125" s="32" t="s">
        <v>196</v>
      </c>
      <c r="B125" s="33"/>
      <c r="C125" s="34" t="s">
        <v>405</v>
      </c>
      <c r="D125" s="35">
        <f t="shared" ref="D125:F127" si="50">D126</f>
        <v>3600</v>
      </c>
      <c r="E125" s="35">
        <f t="shared" si="50"/>
        <v>3600</v>
      </c>
      <c r="F125" s="35">
        <f t="shared" si="50"/>
        <v>3549.7200000000003</v>
      </c>
      <c r="G125" s="35"/>
      <c r="H125" s="35"/>
      <c r="I125" s="35">
        <f t="shared" ref="I125:I127" si="51">I126</f>
        <v>3549.7200000000003</v>
      </c>
      <c r="J125" s="60">
        <f t="shared" si="48"/>
        <v>50.279999999999745</v>
      </c>
      <c r="K125" s="96">
        <f t="shared" si="21"/>
        <v>50.279999999999745</v>
      </c>
    </row>
    <row r="126" spans="1:11" s="36" customFormat="1" ht="103.95" customHeight="1">
      <c r="A126" s="32" t="s">
        <v>151</v>
      </c>
      <c r="B126" s="33"/>
      <c r="C126" s="34" t="s">
        <v>403</v>
      </c>
      <c r="D126" s="35">
        <f t="shared" si="50"/>
        <v>3600</v>
      </c>
      <c r="E126" s="35">
        <f t="shared" si="50"/>
        <v>3600</v>
      </c>
      <c r="F126" s="35">
        <f t="shared" si="50"/>
        <v>3549.7200000000003</v>
      </c>
      <c r="G126" s="35"/>
      <c r="H126" s="35"/>
      <c r="I126" s="35">
        <f t="shared" si="51"/>
        <v>3549.7200000000003</v>
      </c>
      <c r="J126" s="60">
        <f t="shared" si="48"/>
        <v>50.279999999999745</v>
      </c>
      <c r="K126" s="96">
        <f t="shared" si="21"/>
        <v>50.279999999999745</v>
      </c>
    </row>
    <row r="127" spans="1:11" s="36" customFormat="1" ht="21">
      <c r="A127" s="32" t="s">
        <v>127</v>
      </c>
      <c r="B127" s="33"/>
      <c r="C127" s="34" t="s">
        <v>404</v>
      </c>
      <c r="D127" s="35">
        <f t="shared" si="50"/>
        <v>3600</v>
      </c>
      <c r="E127" s="35">
        <f t="shared" si="50"/>
        <v>3600</v>
      </c>
      <c r="F127" s="35">
        <f t="shared" si="50"/>
        <v>3549.7200000000003</v>
      </c>
      <c r="G127" s="35"/>
      <c r="H127" s="35"/>
      <c r="I127" s="35">
        <f t="shared" si="51"/>
        <v>3549.7200000000003</v>
      </c>
      <c r="J127" s="60">
        <f t="shared" si="48"/>
        <v>50.279999999999745</v>
      </c>
      <c r="K127" s="96">
        <f t="shared" si="21"/>
        <v>50.279999999999745</v>
      </c>
    </row>
    <row r="128" spans="1:11" s="36" customFormat="1">
      <c r="A128" s="32" t="s">
        <v>119</v>
      </c>
      <c r="B128" s="33"/>
      <c r="C128" s="34" t="s">
        <v>406</v>
      </c>
      <c r="D128" s="35">
        <f>D129+D130</f>
        <v>3600</v>
      </c>
      <c r="E128" s="35">
        <f>E129+E130</f>
        <v>3600</v>
      </c>
      <c r="F128" s="35">
        <f>F129+F130</f>
        <v>3549.7200000000003</v>
      </c>
      <c r="G128" s="35"/>
      <c r="H128" s="35"/>
      <c r="I128" s="35">
        <f>I129+I130</f>
        <v>3549.7200000000003</v>
      </c>
      <c r="J128" s="60">
        <f t="shared" si="48"/>
        <v>50.279999999999745</v>
      </c>
      <c r="K128" s="96">
        <f t="shared" si="21"/>
        <v>50.279999999999745</v>
      </c>
    </row>
    <row r="129" spans="1:11">
      <c r="A129" s="17" t="s">
        <v>203</v>
      </c>
      <c r="B129" s="26"/>
      <c r="C129" s="9" t="s">
        <v>407</v>
      </c>
      <c r="D129" s="11">
        <v>2400</v>
      </c>
      <c r="E129" s="11">
        <v>2400</v>
      </c>
      <c r="F129" s="11">
        <v>2350</v>
      </c>
      <c r="G129" s="11"/>
      <c r="H129" s="11"/>
      <c r="I129" s="11">
        <f>F129</f>
        <v>2350</v>
      </c>
      <c r="J129" s="29">
        <f t="shared" si="48"/>
        <v>50</v>
      </c>
      <c r="K129" s="100">
        <f t="shared" si="21"/>
        <v>50</v>
      </c>
    </row>
    <row r="130" spans="1:11" s="183" customFormat="1">
      <c r="A130" s="17" t="s">
        <v>203</v>
      </c>
      <c r="B130" s="26"/>
      <c r="C130" s="9" t="s">
        <v>480</v>
      </c>
      <c r="D130" s="11">
        <v>1200</v>
      </c>
      <c r="E130" s="11">
        <v>1200</v>
      </c>
      <c r="F130" s="11">
        <v>1199.72</v>
      </c>
      <c r="G130" s="11"/>
      <c r="H130" s="11"/>
      <c r="I130" s="11">
        <f>F130</f>
        <v>1199.72</v>
      </c>
      <c r="J130" s="29">
        <f t="shared" si="48"/>
        <v>0.27999999999997272</v>
      </c>
      <c r="K130" s="100">
        <f t="shared" si="21"/>
        <v>0.27999999999997272</v>
      </c>
    </row>
    <row r="131" spans="1:11" s="36" customFormat="1" ht="33" customHeight="1">
      <c r="A131" s="32" t="s">
        <v>197</v>
      </c>
      <c r="B131" s="33"/>
      <c r="C131" s="34" t="s">
        <v>412</v>
      </c>
      <c r="D131" s="35">
        <f t="shared" ref="D131:F132" si="52">D132</f>
        <v>74600</v>
      </c>
      <c r="E131" s="35">
        <f t="shared" si="52"/>
        <v>74600</v>
      </c>
      <c r="F131" s="35">
        <f t="shared" si="52"/>
        <v>74600</v>
      </c>
      <c r="G131" s="35"/>
      <c r="H131" s="35"/>
      <c r="I131" s="35">
        <f>I132</f>
        <v>74600</v>
      </c>
      <c r="J131" s="60">
        <f t="shared" si="48"/>
        <v>0</v>
      </c>
      <c r="K131" s="96">
        <f t="shared" si="21"/>
        <v>0</v>
      </c>
    </row>
    <row r="132" spans="1:11" s="115" customFormat="1" ht="156.75" customHeight="1">
      <c r="A132" s="92" t="s">
        <v>269</v>
      </c>
      <c r="B132" s="93"/>
      <c r="C132" s="94" t="s">
        <v>411</v>
      </c>
      <c r="D132" s="95">
        <f t="shared" si="52"/>
        <v>74600</v>
      </c>
      <c r="E132" s="95">
        <f t="shared" si="52"/>
        <v>74600</v>
      </c>
      <c r="F132" s="95">
        <f t="shared" si="52"/>
        <v>74600</v>
      </c>
      <c r="G132" s="95"/>
      <c r="H132" s="95"/>
      <c r="I132" s="95">
        <f>I133</f>
        <v>74600</v>
      </c>
      <c r="J132" s="96">
        <f t="shared" si="48"/>
        <v>0</v>
      </c>
      <c r="K132" s="96">
        <f t="shared" si="21"/>
        <v>0</v>
      </c>
    </row>
    <row r="133" spans="1:11" s="36" customFormat="1">
      <c r="A133" s="32" t="s">
        <v>99</v>
      </c>
      <c r="B133" s="33"/>
      <c r="C133" s="34" t="s">
        <v>410</v>
      </c>
      <c r="D133" s="35">
        <f>D135</f>
        <v>74600</v>
      </c>
      <c r="E133" s="35">
        <f>E135</f>
        <v>74600</v>
      </c>
      <c r="F133" s="35">
        <f>F135</f>
        <v>74600</v>
      </c>
      <c r="G133" s="35"/>
      <c r="H133" s="35"/>
      <c r="I133" s="35">
        <f>I135</f>
        <v>74600</v>
      </c>
      <c r="J133" s="60">
        <f t="shared" si="48"/>
        <v>0</v>
      </c>
      <c r="K133" s="96">
        <f t="shared" si="21"/>
        <v>0</v>
      </c>
    </row>
    <row r="134" spans="1:11" s="36" customFormat="1">
      <c r="A134" s="32" t="s">
        <v>99</v>
      </c>
      <c r="B134" s="33"/>
      <c r="C134" s="34" t="s">
        <v>409</v>
      </c>
      <c r="D134" s="35">
        <f>SUM(D135)</f>
        <v>74600</v>
      </c>
      <c r="E134" s="35">
        <f>SUM(E135)</f>
        <v>74600</v>
      </c>
      <c r="F134" s="35">
        <f>SUM(F135)</f>
        <v>74600</v>
      </c>
      <c r="G134" s="35"/>
      <c r="H134" s="35"/>
      <c r="I134" s="35">
        <f>SUM(I135)</f>
        <v>74600</v>
      </c>
      <c r="J134" s="60">
        <f t="shared" si="48"/>
        <v>0</v>
      </c>
      <c r="K134" s="96">
        <f t="shared" si="21"/>
        <v>0</v>
      </c>
    </row>
    <row r="135" spans="1:11" ht="24" customHeight="1">
      <c r="A135" s="17" t="s">
        <v>198</v>
      </c>
      <c r="B135" s="26"/>
      <c r="C135" s="9" t="s">
        <v>408</v>
      </c>
      <c r="D135" s="11">
        <v>74600</v>
      </c>
      <c r="E135" s="11">
        <v>74600</v>
      </c>
      <c r="F135" s="11">
        <v>74600</v>
      </c>
      <c r="G135" s="11"/>
      <c r="H135" s="11"/>
      <c r="I135" s="11">
        <f>F135</f>
        <v>74600</v>
      </c>
      <c r="J135" s="29">
        <f t="shared" si="48"/>
        <v>0</v>
      </c>
      <c r="K135" s="100">
        <f t="shared" si="21"/>
        <v>0</v>
      </c>
    </row>
    <row r="136" spans="1:11" s="49" customFormat="1" ht="14.55" customHeight="1">
      <c r="A136" s="41" t="s">
        <v>189</v>
      </c>
      <c r="B136" s="48"/>
      <c r="C136" s="34" t="s">
        <v>551</v>
      </c>
      <c r="D136" s="47">
        <f t="shared" ref="D136:F139" si="53">D137</f>
        <v>50400</v>
      </c>
      <c r="E136" s="47">
        <f t="shared" si="53"/>
        <v>50400</v>
      </c>
      <c r="F136" s="47">
        <f t="shared" si="53"/>
        <v>45128.29</v>
      </c>
      <c r="G136" s="47"/>
      <c r="H136" s="47"/>
      <c r="I136" s="47">
        <f t="shared" ref="I136:I139" si="54">I137</f>
        <v>45128.29</v>
      </c>
      <c r="J136" s="60">
        <f t="shared" si="48"/>
        <v>5271.7099999999991</v>
      </c>
      <c r="K136" s="96">
        <f t="shared" si="21"/>
        <v>5271.7099999999991</v>
      </c>
    </row>
    <row r="137" spans="1:11" s="36" customFormat="1" ht="13.5" customHeight="1">
      <c r="A137" s="32" t="s">
        <v>193</v>
      </c>
      <c r="B137" s="33"/>
      <c r="C137" s="34" t="s">
        <v>550</v>
      </c>
      <c r="D137" s="35">
        <f t="shared" si="53"/>
        <v>50400</v>
      </c>
      <c r="E137" s="35">
        <f t="shared" si="53"/>
        <v>50400</v>
      </c>
      <c r="F137" s="35">
        <f t="shared" si="53"/>
        <v>45128.29</v>
      </c>
      <c r="G137" s="35"/>
      <c r="H137" s="35"/>
      <c r="I137" s="35">
        <f t="shared" si="54"/>
        <v>45128.29</v>
      </c>
      <c r="J137" s="60">
        <f t="shared" si="48"/>
        <v>5271.7099999999991</v>
      </c>
      <c r="K137" s="96">
        <f t="shared" si="21"/>
        <v>5271.7099999999991</v>
      </c>
    </row>
    <row r="138" spans="1:11" s="36" customFormat="1" ht="82.5" customHeight="1">
      <c r="A138" s="32" t="s">
        <v>268</v>
      </c>
      <c r="B138" s="33"/>
      <c r="C138" s="34" t="s">
        <v>413</v>
      </c>
      <c r="D138" s="35">
        <f t="shared" si="53"/>
        <v>50400</v>
      </c>
      <c r="E138" s="35">
        <f t="shared" si="53"/>
        <v>50400</v>
      </c>
      <c r="F138" s="35">
        <f t="shared" si="53"/>
        <v>45128.29</v>
      </c>
      <c r="G138" s="35"/>
      <c r="H138" s="35"/>
      <c r="I138" s="35">
        <f t="shared" si="54"/>
        <v>45128.29</v>
      </c>
      <c r="J138" s="60">
        <f t="shared" si="48"/>
        <v>5271.7099999999991</v>
      </c>
      <c r="K138" s="96">
        <f t="shared" si="21"/>
        <v>5271.7099999999991</v>
      </c>
    </row>
    <row r="139" spans="1:11" s="54" customFormat="1" ht="21">
      <c r="A139" s="50" t="s">
        <v>127</v>
      </c>
      <c r="B139" s="51"/>
      <c r="C139" s="34" t="s">
        <v>415</v>
      </c>
      <c r="D139" s="53">
        <f t="shared" si="53"/>
        <v>50400</v>
      </c>
      <c r="E139" s="53">
        <f t="shared" si="53"/>
        <v>50400</v>
      </c>
      <c r="F139" s="53">
        <f t="shared" si="53"/>
        <v>45128.29</v>
      </c>
      <c r="G139" s="53"/>
      <c r="H139" s="53"/>
      <c r="I139" s="53">
        <f t="shared" si="54"/>
        <v>45128.29</v>
      </c>
      <c r="J139" s="60">
        <f t="shared" si="48"/>
        <v>5271.7099999999991</v>
      </c>
      <c r="K139" s="96">
        <f t="shared" ref="K139:K189" si="55">J139</f>
        <v>5271.7099999999991</v>
      </c>
    </row>
    <row r="140" spans="1:11" s="54" customFormat="1">
      <c r="A140" s="50" t="s">
        <v>119</v>
      </c>
      <c r="B140" s="51"/>
      <c r="C140" s="34" t="s">
        <v>416</v>
      </c>
      <c r="D140" s="53">
        <f>D143+D141+D142</f>
        <v>50400</v>
      </c>
      <c r="E140" s="53">
        <f>SUM(E141:E143)</f>
        <v>50400</v>
      </c>
      <c r="F140" s="53">
        <f>SUM(F141:F143)</f>
        <v>45128.29</v>
      </c>
      <c r="G140" s="53"/>
      <c r="H140" s="53"/>
      <c r="I140" s="53">
        <f>SUM(I141:I143)</f>
        <v>45128.29</v>
      </c>
      <c r="J140" s="60">
        <f t="shared" si="48"/>
        <v>5271.7099999999991</v>
      </c>
      <c r="K140" s="96">
        <f t="shared" si="55"/>
        <v>5271.7099999999991</v>
      </c>
    </row>
    <row r="141" spans="1:11" s="59" customFormat="1">
      <c r="A141" s="55" t="s">
        <v>205</v>
      </c>
      <c r="B141" s="56"/>
      <c r="C141" s="9" t="s">
        <v>417</v>
      </c>
      <c r="D141" s="58">
        <v>28500</v>
      </c>
      <c r="E141" s="58">
        <v>28500</v>
      </c>
      <c r="F141" s="58">
        <f>6260.14+16994.63</f>
        <v>23254.77</v>
      </c>
      <c r="G141" s="58"/>
      <c r="H141" s="58"/>
      <c r="I141" s="58">
        <f>F141</f>
        <v>23254.77</v>
      </c>
      <c r="J141" s="29">
        <f t="shared" si="48"/>
        <v>5245.23</v>
      </c>
      <c r="K141" s="100">
        <f t="shared" si="55"/>
        <v>5245.23</v>
      </c>
    </row>
    <row r="142" spans="1:11" s="59" customFormat="1">
      <c r="A142" s="17" t="s">
        <v>202</v>
      </c>
      <c r="B142" s="56"/>
      <c r="C142" s="9" t="s">
        <v>418</v>
      </c>
      <c r="D142" s="58">
        <v>6300</v>
      </c>
      <c r="E142" s="58">
        <v>6300</v>
      </c>
      <c r="F142" s="58">
        <v>6273.52</v>
      </c>
      <c r="G142" s="58"/>
      <c r="H142" s="58"/>
      <c r="I142" s="58">
        <f>F142</f>
        <v>6273.52</v>
      </c>
      <c r="J142" s="29">
        <f t="shared" si="48"/>
        <v>26.479999999999563</v>
      </c>
      <c r="K142" s="100">
        <f t="shared" si="55"/>
        <v>26.479999999999563</v>
      </c>
    </row>
    <row r="143" spans="1:11" s="59" customFormat="1">
      <c r="A143" s="32" t="s">
        <v>414</v>
      </c>
      <c r="B143" s="51"/>
      <c r="C143" s="34" t="s">
        <v>420</v>
      </c>
      <c r="D143" s="53">
        <v>15600</v>
      </c>
      <c r="E143" s="53">
        <v>15600</v>
      </c>
      <c r="F143" s="53">
        <v>15600</v>
      </c>
      <c r="G143" s="53"/>
      <c r="H143" s="53"/>
      <c r="I143" s="53">
        <v>15600</v>
      </c>
      <c r="J143" s="60">
        <f t="shared" si="48"/>
        <v>0</v>
      </c>
      <c r="K143" s="96">
        <f t="shared" si="55"/>
        <v>0</v>
      </c>
    </row>
    <row r="144" spans="1:11" s="59" customFormat="1">
      <c r="A144" s="17" t="s">
        <v>414</v>
      </c>
      <c r="B144" s="51"/>
      <c r="C144" s="9" t="s">
        <v>420</v>
      </c>
      <c r="D144" s="58">
        <v>15600</v>
      </c>
      <c r="E144" s="58">
        <v>15600</v>
      </c>
      <c r="F144" s="58">
        <v>15600</v>
      </c>
      <c r="G144" s="53"/>
      <c r="H144" s="53"/>
      <c r="I144" s="58">
        <f>F144</f>
        <v>15600</v>
      </c>
      <c r="J144" s="29">
        <f t="shared" si="48"/>
        <v>0</v>
      </c>
      <c r="K144" s="100">
        <f t="shared" si="55"/>
        <v>0</v>
      </c>
    </row>
    <row r="145" spans="1:11" s="59" customFormat="1">
      <c r="A145" s="17" t="s">
        <v>421</v>
      </c>
      <c r="B145" s="51"/>
      <c r="C145" s="9" t="s">
        <v>419</v>
      </c>
      <c r="D145" s="58">
        <v>15600</v>
      </c>
      <c r="E145" s="58">
        <v>15600</v>
      </c>
      <c r="F145" s="58">
        <v>15600</v>
      </c>
      <c r="G145" s="53"/>
      <c r="H145" s="53"/>
      <c r="I145" s="58">
        <f>F145</f>
        <v>15600</v>
      </c>
      <c r="J145" s="29">
        <f t="shared" si="48"/>
        <v>0</v>
      </c>
      <c r="K145" s="100">
        <f t="shared" si="55"/>
        <v>0</v>
      </c>
    </row>
    <row r="146" spans="1:11" s="63" customFormat="1" ht="12">
      <c r="A146" s="61" t="s">
        <v>183</v>
      </c>
      <c r="B146" s="62"/>
      <c r="C146" s="34" t="s">
        <v>549</v>
      </c>
      <c r="D146" s="47">
        <f>D147+D164</f>
        <v>5332779.75</v>
      </c>
      <c r="E146" s="47">
        <f>E147+E164</f>
        <v>5332779.75</v>
      </c>
      <c r="F146" s="47">
        <f>F147+F164</f>
        <v>4411770.04</v>
      </c>
      <c r="G146" s="47"/>
      <c r="H146" s="47"/>
      <c r="I146" s="47">
        <f>I147+I164</f>
        <v>4411770.04</v>
      </c>
      <c r="J146" s="60">
        <f t="shared" si="48"/>
        <v>921009.71</v>
      </c>
      <c r="K146" s="96">
        <f t="shared" si="55"/>
        <v>921009.71</v>
      </c>
    </row>
    <row r="147" spans="1:11" s="44" customFormat="1" ht="13.05" customHeight="1">
      <c r="A147" s="41" t="s">
        <v>129</v>
      </c>
      <c r="B147" s="45"/>
      <c r="C147" s="34" t="s">
        <v>548</v>
      </c>
      <c r="D147" s="47">
        <f>D148</f>
        <v>5216179.75</v>
      </c>
      <c r="E147" s="47">
        <f>E148</f>
        <v>5216179.75</v>
      </c>
      <c r="F147" s="47">
        <f>F148</f>
        <v>4321747.82</v>
      </c>
      <c r="G147" s="47"/>
      <c r="H147" s="47"/>
      <c r="I147" s="47">
        <f>I148</f>
        <v>4321747.82</v>
      </c>
      <c r="J147" s="60">
        <f t="shared" si="48"/>
        <v>894431.9299999997</v>
      </c>
      <c r="K147" s="96">
        <f t="shared" si="55"/>
        <v>894431.9299999997</v>
      </c>
    </row>
    <row r="148" spans="1:11" s="36" customFormat="1" ht="21" customHeight="1">
      <c r="A148" s="32" t="s">
        <v>184</v>
      </c>
      <c r="B148" s="33"/>
      <c r="C148" s="34" t="s">
        <v>422</v>
      </c>
      <c r="D148" s="35">
        <f>D149+D152</f>
        <v>5216179.75</v>
      </c>
      <c r="E148" s="35">
        <f>E149+E152</f>
        <v>5216179.75</v>
      </c>
      <c r="F148" s="35">
        <f>F149+F152</f>
        <v>4321747.82</v>
      </c>
      <c r="G148" s="35"/>
      <c r="H148" s="35"/>
      <c r="I148" s="35">
        <f>F148</f>
        <v>4321747.82</v>
      </c>
      <c r="J148" s="60">
        <f t="shared" si="48"/>
        <v>894431.9299999997</v>
      </c>
      <c r="K148" s="96">
        <f t="shared" si="55"/>
        <v>894431.9299999997</v>
      </c>
    </row>
    <row r="149" spans="1:11" s="36" customFormat="1" ht="84.75" customHeight="1">
      <c r="A149" s="82" t="s">
        <v>152</v>
      </c>
      <c r="B149" s="33"/>
      <c r="C149" s="34" t="s">
        <v>424</v>
      </c>
      <c r="D149" s="35">
        <f t="shared" ref="D149:F150" si="56">D150</f>
        <v>2236323</v>
      </c>
      <c r="E149" s="35">
        <f t="shared" si="56"/>
        <v>2236323</v>
      </c>
      <c r="F149" s="35">
        <f t="shared" si="56"/>
        <v>2236323</v>
      </c>
      <c r="G149" s="35"/>
      <c r="H149" s="35"/>
      <c r="I149" s="35">
        <f>I150</f>
        <v>2236323</v>
      </c>
      <c r="J149" s="60">
        <f t="shared" si="48"/>
        <v>0</v>
      </c>
      <c r="K149" s="96">
        <f t="shared" si="55"/>
        <v>0</v>
      </c>
    </row>
    <row r="150" spans="1:11" s="36" customFormat="1" ht="30.75" customHeight="1">
      <c r="A150" s="32" t="s">
        <v>130</v>
      </c>
      <c r="B150" s="33"/>
      <c r="C150" s="34" t="s">
        <v>423</v>
      </c>
      <c r="D150" s="35">
        <f t="shared" si="56"/>
        <v>2236323</v>
      </c>
      <c r="E150" s="35">
        <f t="shared" si="56"/>
        <v>2236323</v>
      </c>
      <c r="F150" s="35">
        <f t="shared" si="56"/>
        <v>2236323</v>
      </c>
      <c r="G150" s="35"/>
      <c r="H150" s="35"/>
      <c r="I150" s="35">
        <f>I151</f>
        <v>2236323</v>
      </c>
      <c r="J150" s="60">
        <f t="shared" ref="J150:J170" si="57">E150-F150</f>
        <v>0</v>
      </c>
      <c r="K150" s="96">
        <f t="shared" si="55"/>
        <v>0</v>
      </c>
    </row>
    <row r="151" spans="1:11">
      <c r="A151" s="17" t="s">
        <v>204</v>
      </c>
      <c r="B151" s="26"/>
      <c r="C151" s="9" t="s">
        <v>425</v>
      </c>
      <c r="D151" s="11">
        <v>2236323</v>
      </c>
      <c r="E151" s="11">
        <v>2236323</v>
      </c>
      <c r="F151" s="11">
        <v>2236323</v>
      </c>
      <c r="G151" s="11"/>
      <c r="H151" s="11"/>
      <c r="I151" s="11">
        <f>F151</f>
        <v>2236323</v>
      </c>
      <c r="J151" s="29">
        <f t="shared" si="57"/>
        <v>0</v>
      </c>
      <c r="K151" s="100">
        <f t="shared" si="55"/>
        <v>0</v>
      </c>
    </row>
    <row r="152" spans="1:11" s="36" customFormat="1" ht="71.25" customHeight="1">
      <c r="A152" s="32" t="s">
        <v>190</v>
      </c>
      <c r="B152" s="33"/>
      <c r="C152" s="34" t="s">
        <v>427</v>
      </c>
      <c r="D152" s="35">
        <f t="shared" ref="D152:F153" si="58">D153</f>
        <v>2979856.75</v>
      </c>
      <c r="E152" s="35">
        <f t="shared" si="58"/>
        <v>2979856.75</v>
      </c>
      <c r="F152" s="35">
        <f t="shared" si="58"/>
        <v>2085424.82</v>
      </c>
      <c r="G152" s="35"/>
      <c r="H152" s="35"/>
      <c r="I152" s="35">
        <f>I153</f>
        <v>2085424.82</v>
      </c>
      <c r="J152" s="60">
        <f t="shared" si="57"/>
        <v>894431.92999999993</v>
      </c>
      <c r="K152" s="96">
        <f t="shared" si="55"/>
        <v>894431.92999999993</v>
      </c>
    </row>
    <row r="153" spans="1:11" s="36" customFormat="1" ht="21">
      <c r="A153" s="32" t="s">
        <v>127</v>
      </c>
      <c r="B153" s="33"/>
      <c r="C153" s="34" t="s">
        <v>426</v>
      </c>
      <c r="D153" s="35">
        <f t="shared" si="58"/>
        <v>2979856.75</v>
      </c>
      <c r="E153" s="35">
        <f t="shared" si="58"/>
        <v>2979856.75</v>
      </c>
      <c r="F153" s="35">
        <f t="shared" si="58"/>
        <v>2085424.82</v>
      </c>
      <c r="G153" s="35"/>
      <c r="H153" s="35"/>
      <c r="I153" s="35">
        <f>I154</f>
        <v>2085424.82</v>
      </c>
      <c r="J153" s="60">
        <f t="shared" si="57"/>
        <v>894431.92999999993</v>
      </c>
      <c r="K153" s="96">
        <f t="shared" si="55"/>
        <v>894431.92999999993</v>
      </c>
    </row>
    <row r="154" spans="1:11" s="36" customFormat="1">
      <c r="A154" s="50" t="s">
        <v>119</v>
      </c>
      <c r="B154" s="51"/>
      <c r="C154" s="52" t="s">
        <v>428</v>
      </c>
      <c r="D154" s="53">
        <f>D155+D159</f>
        <v>2979856.75</v>
      </c>
      <c r="E154" s="53">
        <f>E155+E159</f>
        <v>2979856.75</v>
      </c>
      <c r="F154" s="53">
        <f>F155+F159</f>
        <v>2085424.82</v>
      </c>
      <c r="G154" s="53"/>
      <c r="H154" s="53"/>
      <c r="I154" s="53">
        <f>I155+I159</f>
        <v>2085424.82</v>
      </c>
      <c r="J154" s="60">
        <f t="shared" si="57"/>
        <v>894431.92999999993</v>
      </c>
      <c r="K154" s="96">
        <f t="shared" si="55"/>
        <v>894431.92999999993</v>
      </c>
    </row>
    <row r="155" spans="1:11">
      <c r="A155" s="17" t="s">
        <v>203</v>
      </c>
      <c r="B155" s="26"/>
      <c r="C155" s="9" t="s">
        <v>429</v>
      </c>
      <c r="D155" s="11">
        <f>889856.75+90000</f>
        <v>979856.75</v>
      </c>
      <c r="E155" s="11">
        <f>889856.75+90000</f>
        <v>979856.75</v>
      </c>
      <c r="F155" s="11">
        <v>127614.82</v>
      </c>
      <c r="G155" s="11"/>
      <c r="H155" s="11"/>
      <c r="I155" s="11">
        <f>F155</f>
        <v>127614.82</v>
      </c>
      <c r="J155" s="29">
        <f t="shared" si="57"/>
        <v>852241.92999999993</v>
      </c>
      <c r="K155" s="100">
        <f t="shared" si="55"/>
        <v>852241.92999999993</v>
      </c>
    </row>
    <row r="156" spans="1:11" ht="126.75" customHeight="1">
      <c r="A156" s="82" t="s">
        <v>287</v>
      </c>
      <c r="B156" s="26"/>
      <c r="C156" s="34" t="s">
        <v>430</v>
      </c>
      <c r="D156" s="35">
        <f t="shared" ref="D156:F157" si="59">D157</f>
        <v>2000000</v>
      </c>
      <c r="E156" s="35">
        <f t="shared" si="59"/>
        <v>2000000</v>
      </c>
      <c r="F156" s="35">
        <f t="shared" si="59"/>
        <v>1957810</v>
      </c>
      <c r="G156" s="35"/>
      <c r="H156" s="35"/>
      <c r="I156" s="35">
        <f>I157</f>
        <v>1957810</v>
      </c>
      <c r="J156" s="60">
        <f t="shared" si="57"/>
        <v>42190</v>
      </c>
      <c r="K156" s="96">
        <f t="shared" si="55"/>
        <v>42190</v>
      </c>
    </row>
    <row r="157" spans="1:11" ht="21">
      <c r="A157" s="92" t="s">
        <v>127</v>
      </c>
      <c r="B157" s="93"/>
      <c r="C157" s="94" t="s">
        <v>430</v>
      </c>
      <c r="D157" s="95">
        <f t="shared" si="59"/>
        <v>2000000</v>
      </c>
      <c r="E157" s="95">
        <f t="shared" si="59"/>
        <v>2000000</v>
      </c>
      <c r="F157" s="95">
        <f t="shared" si="59"/>
        <v>1957810</v>
      </c>
      <c r="G157" s="95"/>
      <c r="H157" s="95"/>
      <c r="I157" s="95">
        <f>I158</f>
        <v>1957810</v>
      </c>
      <c r="J157" s="96">
        <f t="shared" si="57"/>
        <v>42190</v>
      </c>
      <c r="K157" s="96">
        <f t="shared" si="55"/>
        <v>42190</v>
      </c>
    </row>
    <row r="158" spans="1:11">
      <c r="A158" s="92" t="s">
        <v>119</v>
      </c>
      <c r="B158" s="93"/>
      <c r="C158" s="94" t="s">
        <v>431</v>
      </c>
      <c r="D158" s="95">
        <f>SUM(D159)</f>
        <v>2000000</v>
      </c>
      <c r="E158" s="95">
        <f>SUM(E159)</f>
        <v>2000000</v>
      </c>
      <c r="F158" s="95">
        <f>SUM(F159)</f>
        <v>1957810</v>
      </c>
      <c r="G158" s="95"/>
      <c r="H158" s="95"/>
      <c r="I158" s="95">
        <f>SUM(I159)</f>
        <v>1957810</v>
      </c>
      <c r="J158" s="96">
        <f t="shared" si="57"/>
        <v>42190</v>
      </c>
      <c r="K158" s="96">
        <f t="shared" si="55"/>
        <v>42190</v>
      </c>
    </row>
    <row r="159" spans="1:11" s="36" customFormat="1">
      <c r="A159" s="17" t="s">
        <v>202</v>
      </c>
      <c r="B159" s="51"/>
      <c r="C159" s="99" t="s">
        <v>432</v>
      </c>
      <c r="D159" s="58">
        <v>2000000</v>
      </c>
      <c r="E159" s="58">
        <v>2000000</v>
      </c>
      <c r="F159" s="58">
        <v>1957810</v>
      </c>
      <c r="G159" s="58"/>
      <c r="H159" s="58"/>
      <c r="I159" s="58">
        <f>F159</f>
        <v>1957810</v>
      </c>
      <c r="J159" s="29">
        <f t="shared" ref="J159" si="60">E159-F159</f>
        <v>42190</v>
      </c>
      <c r="K159" s="100">
        <f t="shared" ref="K159" si="61">J159</f>
        <v>42190</v>
      </c>
    </row>
    <row r="160" spans="1:11" s="54" customFormat="1" ht="114.75" customHeight="1">
      <c r="A160" s="50" t="s">
        <v>131</v>
      </c>
      <c r="B160" s="51"/>
      <c r="C160" s="52" t="s">
        <v>547</v>
      </c>
      <c r="D160" s="53">
        <f>D161</f>
        <v>3723900</v>
      </c>
      <c r="E160" s="53">
        <f>E161</f>
        <v>3723900</v>
      </c>
      <c r="F160" s="53">
        <f>F161</f>
        <v>3723858.78</v>
      </c>
      <c r="G160" s="53"/>
      <c r="H160" s="53"/>
      <c r="I160" s="53">
        <f>I161</f>
        <v>3723858.78</v>
      </c>
      <c r="J160" s="60">
        <f t="shared" si="57"/>
        <v>41.220000000204891</v>
      </c>
      <c r="K160" s="96">
        <f t="shared" si="55"/>
        <v>41.220000000204891</v>
      </c>
    </row>
    <row r="161" spans="1:11" s="54" customFormat="1" ht="30.75" customHeight="1">
      <c r="A161" s="50" t="s">
        <v>127</v>
      </c>
      <c r="B161" s="51"/>
      <c r="C161" s="52" t="s">
        <v>546</v>
      </c>
      <c r="D161" s="53">
        <f>D162</f>
        <v>3723900</v>
      </c>
      <c r="E161" s="53">
        <f>E162</f>
        <v>3723900</v>
      </c>
      <c r="F161" s="53">
        <f>F163</f>
        <v>3723858.78</v>
      </c>
      <c r="G161" s="53"/>
      <c r="H161" s="53"/>
      <c r="I161" s="53">
        <f>I163</f>
        <v>3723858.78</v>
      </c>
      <c r="J161" s="60">
        <f t="shared" si="57"/>
        <v>41.220000000204891</v>
      </c>
      <c r="K161" s="96">
        <f t="shared" si="55"/>
        <v>41.220000000204891</v>
      </c>
    </row>
    <row r="162" spans="1:11" s="54" customFormat="1" ht="14.25" customHeight="1">
      <c r="A162" s="50" t="s">
        <v>119</v>
      </c>
      <c r="B162" s="51"/>
      <c r="C162" s="52" t="s">
        <v>544</v>
      </c>
      <c r="D162" s="53">
        <f>SUM(D163)</f>
        <v>3723900</v>
      </c>
      <c r="E162" s="53">
        <f>SUM(E163)</f>
        <v>3723900</v>
      </c>
      <c r="F162" s="53">
        <f>SUM(F163)</f>
        <v>3723858.78</v>
      </c>
      <c r="G162" s="53"/>
      <c r="H162" s="53"/>
      <c r="I162" s="53">
        <f>SUM(I163)</f>
        <v>3723858.78</v>
      </c>
      <c r="J162" s="60">
        <f t="shared" si="57"/>
        <v>41.220000000204891</v>
      </c>
      <c r="K162" s="96">
        <f t="shared" si="55"/>
        <v>41.220000000204891</v>
      </c>
    </row>
    <row r="163" spans="1:11" s="59" customFormat="1">
      <c r="A163" s="55" t="s">
        <v>203</v>
      </c>
      <c r="B163" s="56"/>
      <c r="C163" s="57" t="s">
        <v>545</v>
      </c>
      <c r="D163" s="58">
        <v>3723900</v>
      </c>
      <c r="E163" s="58">
        <v>3723900</v>
      </c>
      <c r="F163" s="58">
        <v>3723858.78</v>
      </c>
      <c r="G163" s="58"/>
      <c r="H163" s="58"/>
      <c r="I163" s="58">
        <v>3723858.78</v>
      </c>
      <c r="J163" s="29">
        <f t="shared" si="57"/>
        <v>41.220000000204891</v>
      </c>
      <c r="K163" s="100">
        <f t="shared" si="55"/>
        <v>41.220000000204891</v>
      </c>
    </row>
    <row r="164" spans="1:11" s="59" customFormat="1" ht="23.4">
      <c r="A164" s="67" t="s">
        <v>288</v>
      </c>
      <c r="B164" s="73"/>
      <c r="C164" s="46" t="s">
        <v>289</v>
      </c>
      <c r="D164" s="47">
        <f>D165</f>
        <v>116600</v>
      </c>
      <c r="E164" s="47">
        <f t="shared" ref="E164:K164" si="62">E165</f>
        <v>116600</v>
      </c>
      <c r="F164" s="47">
        <f t="shared" si="62"/>
        <v>90022.22</v>
      </c>
      <c r="G164" s="47"/>
      <c r="H164" s="47"/>
      <c r="I164" s="47">
        <f t="shared" si="62"/>
        <v>90022.22</v>
      </c>
      <c r="J164" s="47">
        <f t="shared" si="62"/>
        <v>26577.78</v>
      </c>
      <c r="K164" s="47">
        <f t="shared" si="62"/>
        <v>26577.78</v>
      </c>
    </row>
    <row r="165" spans="1:11" s="59" customFormat="1" ht="21">
      <c r="A165" s="67" t="s">
        <v>290</v>
      </c>
      <c r="B165" s="73"/>
      <c r="C165" s="34" t="s">
        <v>433</v>
      </c>
      <c r="D165" s="35">
        <f t="shared" ref="D165:F167" si="63">D166</f>
        <v>116600</v>
      </c>
      <c r="E165" s="35">
        <f t="shared" si="63"/>
        <v>116600</v>
      </c>
      <c r="F165" s="35">
        <f t="shared" si="63"/>
        <v>90022.22</v>
      </c>
      <c r="G165" s="35"/>
      <c r="H165" s="35"/>
      <c r="I165" s="35">
        <f t="shared" ref="I165:I167" si="64">I166</f>
        <v>90022.22</v>
      </c>
      <c r="J165" s="60">
        <f t="shared" si="57"/>
        <v>26577.78</v>
      </c>
      <c r="K165" s="96">
        <f t="shared" si="55"/>
        <v>26577.78</v>
      </c>
    </row>
    <row r="166" spans="1:11" s="59" customFormat="1" ht="75" customHeight="1">
      <c r="A166" s="101" t="s">
        <v>291</v>
      </c>
      <c r="B166" s="73"/>
      <c r="C166" s="34" t="s">
        <v>434</v>
      </c>
      <c r="D166" s="35">
        <f t="shared" si="63"/>
        <v>116600</v>
      </c>
      <c r="E166" s="35">
        <f t="shared" si="63"/>
        <v>116600</v>
      </c>
      <c r="F166" s="35">
        <f t="shared" si="63"/>
        <v>90022.22</v>
      </c>
      <c r="G166" s="35"/>
      <c r="H166" s="35"/>
      <c r="I166" s="35">
        <f t="shared" si="64"/>
        <v>90022.22</v>
      </c>
      <c r="J166" s="60">
        <f t="shared" si="57"/>
        <v>26577.78</v>
      </c>
      <c r="K166" s="96">
        <f t="shared" si="55"/>
        <v>26577.78</v>
      </c>
    </row>
    <row r="167" spans="1:11" s="59" customFormat="1" ht="21">
      <c r="A167" s="32" t="s">
        <v>127</v>
      </c>
      <c r="B167" s="73"/>
      <c r="C167" s="34" t="s">
        <v>435</v>
      </c>
      <c r="D167" s="35">
        <f t="shared" si="63"/>
        <v>116600</v>
      </c>
      <c r="E167" s="35">
        <f t="shared" si="63"/>
        <v>116600</v>
      </c>
      <c r="F167" s="35">
        <f t="shared" si="63"/>
        <v>90022.22</v>
      </c>
      <c r="G167" s="35"/>
      <c r="H167" s="35"/>
      <c r="I167" s="35">
        <f t="shared" si="64"/>
        <v>90022.22</v>
      </c>
      <c r="J167" s="60">
        <f t="shared" si="57"/>
        <v>26577.78</v>
      </c>
      <c r="K167" s="96">
        <f t="shared" si="55"/>
        <v>26577.78</v>
      </c>
    </row>
    <row r="168" spans="1:11" s="59" customFormat="1">
      <c r="A168" s="67" t="s">
        <v>119</v>
      </c>
      <c r="B168" s="73"/>
      <c r="C168" s="69" t="s">
        <v>436</v>
      </c>
      <c r="D168" s="70">
        <f>SUM(D169+D170)</f>
        <v>116600</v>
      </c>
      <c r="E168" s="70">
        <f t="shared" ref="E168:F168" si="65">SUM(E169+E170)</f>
        <v>116600</v>
      </c>
      <c r="F168" s="70">
        <f t="shared" si="65"/>
        <v>90022.22</v>
      </c>
      <c r="G168" s="70"/>
      <c r="H168" s="70"/>
      <c r="I168" s="70">
        <f t="shared" ref="I168" si="66">SUM(I169+I170)</f>
        <v>90022.22</v>
      </c>
      <c r="J168" s="84">
        <f t="shared" si="57"/>
        <v>26577.78</v>
      </c>
      <c r="K168" s="96">
        <f t="shared" si="55"/>
        <v>26577.78</v>
      </c>
    </row>
    <row r="169" spans="1:11" s="59" customFormat="1">
      <c r="A169" s="72" t="s">
        <v>203</v>
      </c>
      <c r="B169" s="73"/>
      <c r="C169" s="74" t="s">
        <v>437</v>
      </c>
      <c r="D169" s="75">
        <v>105000</v>
      </c>
      <c r="E169" s="75">
        <v>105000</v>
      </c>
      <c r="F169" s="75">
        <v>86268.4</v>
      </c>
      <c r="G169" s="75"/>
      <c r="H169" s="75"/>
      <c r="I169" s="75">
        <f>F169</f>
        <v>86268.4</v>
      </c>
      <c r="J169" s="83">
        <f t="shared" si="57"/>
        <v>18731.600000000006</v>
      </c>
      <c r="K169" s="100">
        <f t="shared" si="55"/>
        <v>18731.600000000006</v>
      </c>
    </row>
    <row r="170" spans="1:11" s="59" customFormat="1">
      <c r="A170" s="72" t="s">
        <v>203</v>
      </c>
      <c r="B170" s="73"/>
      <c r="C170" s="74" t="s">
        <v>438</v>
      </c>
      <c r="D170" s="75">
        <v>11600</v>
      </c>
      <c r="E170" s="75">
        <v>11600</v>
      </c>
      <c r="F170" s="75">
        <v>3753.82</v>
      </c>
      <c r="G170" s="75"/>
      <c r="H170" s="75"/>
      <c r="I170" s="75">
        <f>F170</f>
        <v>3753.82</v>
      </c>
      <c r="J170" s="83">
        <f t="shared" si="57"/>
        <v>7846.18</v>
      </c>
      <c r="K170" s="100">
        <f t="shared" si="55"/>
        <v>7846.18</v>
      </c>
    </row>
    <row r="171" spans="1:11" s="66" customFormat="1" ht="11.4">
      <c r="A171" s="64" t="s">
        <v>138</v>
      </c>
      <c r="B171" s="65"/>
      <c r="C171" s="34" t="s">
        <v>543</v>
      </c>
      <c r="D171" s="47">
        <f>D172+D181+D198</f>
        <v>12478328.390000001</v>
      </c>
      <c r="E171" s="47">
        <f>E172+E181+E198</f>
        <v>12478328.390000001</v>
      </c>
      <c r="F171" s="47">
        <f>F172+F181+F198</f>
        <v>12222247.18</v>
      </c>
      <c r="G171" s="47"/>
      <c r="H171" s="47"/>
      <c r="I171" s="47">
        <f>I172+I181+I198</f>
        <v>12222247.18</v>
      </c>
      <c r="J171" s="35">
        <f>J172+J181+J198</f>
        <v>256081.20999999996</v>
      </c>
      <c r="K171" s="95">
        <f t="shared" si="55"/>
        <v>256081.20999999996</v>
      </c>
    </row>
    <row r="172" spans="1:11">
      <c r="A172" s="41" t="s">
        <v>169</v>
      </c>
      <c r="B172" s="26"/>
      <c r="C172" s="34" t="s">
        <v>542</v>
      </c>
      <c r="D172" s="47">
        <f>D173</f>
        <v>14000</v>
      </c>
      <c r="E172" s="47">
        <f>E173</f>
        <v>14000</v>
      </c>
      <c r="F172" s="47">
        <f>F173</f>
        <v>13938.869999999999</v>
      </c>
      <c r="G172" s="47"/>
      <c r="H172" s="47"/>
      <c r="I172" s="47">
        <f>I173</f>
        <v>13938.869999999999</v>
      </c>
      <c r="J172" s="60">
        <f t="shared" ref="J172:J197" si="67">E172-F172</f>
        <v>61.130000000001019</v>
      </c>
      <c r="K172" s="96">
        <f t="shared" si="55"/>
        <v>61.130000000001019</v>
      </c>
    </row>
    <row r="173" spans="1:11" ht="31.2">
      <c r="A173" s="32" t="s">
        <v>170</v>
      </c>
      <c r="B173" s="33"/>
      <c r="C173" s="34" t="s">
        <v>541</v>
      </c>
      <c r="D173" s="35">
        <f>D174+D178</f>
        <v>14000</v>
      </c>
      <c r="E173" s="35">
        <f>E174+E178</f>
        <v>14000</v>
      </c>
      <c r="F173" s="35">
        <f>F174+F178</f>
        <v>13938.869999999999</v>
      </c>
      <c r="G173" s="35"/>
      <c r="H173" s="35"/>
      <c r="I173" s="35">
        <f>I174+I178</f>
        <v>13938.869999999999</v>
      </c>
      <c r="J173" s="60">
        <f t="shared" si="67"/>
        <v>61.130000000001019</v>
      </c>
      <c r="K173" s="96">
        <f t="shared" si="55"/>
        <v>61.130000000001019</v>
      </c>
    </row>
    <row r="174" spans="1:11" ht="107.25" customHeight="1">
      <c r="A174" s="32" t="s">
        <v>171</v>
      </c>
      <c r="B174" s="33"/>
      <c r="C174" s="34" t="s">
        <v>540</v>
      </c>
      <c r="D174" s="35">
        <f t="shared" ref="D174:F175" si="68">D175</f>
        <v>7500</v>
      </c>
      <c r="E174" s="35">
        <f t="shared" si="68"/>
        <v>7500</v>
      </c>
      <c r="F174" s="35">
        <f t="shared" si="68"/>
        <v>7454.47</v>
      </c>
      <c r="G174" s="35"/>
      <c r="H174" s="35"/>
      <c r="I174" s="35">
        <f>I175</f>
        <v>7454.47</v>
      </c>
      <c r="J174" s="60">
        <f t="shared" si="67"/>
        <v>45.529999999999745</v>
      </c>
      <c r="K174" s="96">
        <f t="shared" si="55"/>
        <v>45.529999999999745</v>
      </c>
    </row>
    <row r="175" spans="1:11" ht="30" customHeight="1">
      <c r="A175" s="32" t="s">
        <v>265</v>
      </c>
      <c r="B175" s="33"/>
      <c r="C175" s="34" t="s">
        <v>539</v>
      </c>
      <c r="D175" s="35">
        <f t="shared" si="68"/>
        <v>7500</v>
      </c>
      <c r="E175" s="35">
        <f t="shared" si="68"/>
        <v>7500</v>
      </c>
      <c r="F175" s="35">
        <f t="shared" si="68"/>
        <v>7454.47</v>
      </c>
      <c r="G175" s="35"/>
      <c r="H175" s="35"/>
      <c r="I175" s="35">
        <f>I176</f>
        <v>7454.47</v>
      </c>
      <c r="J175" s="60">
        <f t="shared" si="67"/>
        <v>45.529999999999745</v>
      </c>
      <c r="K175" s="96">
        <f t="shared" si="55"/>
        <v>45.529999999999745</v>
      </c>
    </row>
    <row r="176" spans="1:11" ht="15" customHeight="1">
      <c r="A176" s="32" t="s">
        <v>119</v>
      </c>
      <c r="B176" s="33"/>
      <c r="C176" s="34" t="s">
        <v>538</v>
      </c>
      <c r="D176" s="35">
        <f>SUM(D177)</f>
        <v>7500</v>
      </c>
      <c r="E176" s="35">
        <f>SUM(E177)</f>
        <v>7500</v>
      </c>
      <c r="F176" s="35">
        <f>SUM(F177)</f>
        <v>7454.47</v>
      </c>
      <c r="G176" s="35"/>
      <c r="H176" s="35"/>
      <c r="I176" s="35">
        <f>SUM(I177)</f>
        <v>7454.47</v>
      </c>
      <c r="J176" s="60">
        <f t="shared" si="67"/>
        <v>45.529999999999745</v>
      </c>
      <c r="K176" s="96">
        <f t="shared" si="55"/>
        <v>45.529999999999745</v>
      </c>
    </row>
    <row r="177" spans="1:11" ht="13.5" customHeight="1">
      <c r="A177" s="17" t="s">
        <v>202</v>
      </c>
      <c r="B177" s="33"/>
      <c r="C177" s="9" t="s">
        <v>537</v>
      </c>
      <c r="D177" s="11">
        <v>7500</v>
      </c>
      <c r="E177" s="11">
        <v>7500</v>
      </c>
      <c r="F177" s="11">
        <v>7454.47</v>
      </c>
      <c r="G177" s="11"/>
      <c r="H177" s="11"/>
      <c r="I177" s="11">
        <v>7454.47</v>
      </c>
      <c r="J177" s="60">
        <f t="shared" si="67"/>
        <v>45.529999999999745</v>
      </c>
      <c r="K177" s="96">
        <f t="shared" si="55"/>
        <v>45.529999999999745</v>
      </c>
    </row>
    <row r="178" spans="1:11" ht="31.5" customHeight="1">
      <c r="A178" s="32" t="s">
        <v>127</v>
      </c>
      <c r="B178" s="33"/>
      <c r="C178" s="34" t="s">
        <v>536</v>
      </c>
      <c r="D178" s="35">
        <f t="shared" ref="D178:F179" si="69">SUM(D179)</f>
        <v>6500</v>
      </c>
      <c r="E178" s="35">
        <f t="shared" si="69"/>
        <v>6500</v>
      </c>
      <c r="F178" s="35">
        <f t="shared" si="69"/>
        <v>6484.4</v>
      </c>
      <c r="G178" s="35"/>
      <c r="H178" s="35"/>
      <c r="I178" s="35">
        <f>SUM(I179)</f>
        <v>6484.4</v>
      </c>
      <c r="J178" s="60">
        <f t="shared" si="67"/>
        <v>15.600000000000364</v>
      </c>
      <c r="K178" s="96">
        <f t="shared" si="55"/>
        <v>15.600000000000364</v>
      </c>
    </row>
    <row r="179" spans="1:11" s="36" customFormat="1" ht="15" customHeight="1">
      <c r="A179" s="32" t="s">
        <v>119</v>
      </c>
      <c r="B179" s="33"/>
      <c r="C179" s="34" t="s">
        <v>535</v>
      </c>
      <c r="D179" s="35">
        <f t="shared" si="69"/>
        <v>6500</v>
      </c>
      <c r="E179" s="35">
        <f t="shared" si="69"/>
        <v>6500</v>
      </c>
      <c r="F179" s="35">
        <f t="shared" si="69"/>
        <v>6484.4</v>
      </c>
      <c r="G179" s="35"/>
      <c r="H179" s="35"/>
      <c r="I179" s="35">
        <f>SUM(I180)</f>
        <v>6484.4</v>
      </c>
      <c r="J179" s="60">
        <f t="shared" si="67"/>
        <v>15.600000000000364</v>
      </c>
      <c r="K179" s="96">
        <f t="shared" si="55"/>
        <v>15.600000000000364</v>
      </c>
    </row>
    <row r="180" spans="1:11" s="36" customFormat="1" ht="15" customHeight="1">
      <c r="A180" s="72" t="s">
        <v>203</v>
      </c>
      <c r="B180" s="73"/>
      <c r="C180" s="74" t="s">
        <v>534</v>
      </c>
      <c r="D180" s="75">
        <v>6500</v>
      </c>
      <c r="E180" s="75">
        <v>6500</v>
      </c>
      <c r="F180" s="75">
        <v>6484.4</v>
      </c>
      <c r="G180" s="75"/>
      <c r="H180" s="75"/>
      <c r="I180" s="75">
        <v>6484.4</v>
      </c>
      <c r="J180" s="83">
        <f t="shared" si="67"/>
        <v>15.600000000000364</v>
      </c>
      <c r="K180" s="100">
        <f t="shared" si="55"/>
        <v>15.600000000000364</v>
      </c>
    </row>
    <row r="181" spans="1:11" s="44" customFormat="1" ht="12">
      <c r="A181" s="41" t="s">
        <v>132</v>
      </c>
      <c r="B181" s="45"/>
      <c r="C181" s="34" t="s">
        <v>528</v>
      </c>
      <c r="D181" s="47">
        <f>D182</f>
        <v>11775700</v>
      </c>
      <c r="E181" s="47">
        <f>E182</f>
        <v>11775700</v>
      </c>
      <c r="F181" s="47">
        <f>F182</f>
        <v>11727523.33</v>
      </c>
      <c r="G181" s="47"/>
      <c r="H181" s="47"/>
      <c r="I181" s="47">
        <f>I182</f>
        <v>11727523.33</v>
      </c>
      <c r="J181" s="60">
        <f t="shared" si="67"/>
        <v>48176.669999999925</v>
      </c>
      <c r="K181" s="96">
        <f t="shared" si="55"/>
        <v>48176.669999999925</v>
      </c>
    </row>
    <row r="182" spans="1:11" s="36" customFormat="1" ht="42" customHeight="1">
      <c r="A182" s="32" t="s">
        <v>133</v>
      </c>
      <c r="B182" s="33"/>
      <c r="C182" s="34" t="s">
        <v>529</v>
      </c>
      <c r="D182" s="35">
        <f>D186+D187+D191</f>
        <v>11775700</v>
      </c>
      <c r="E182" s="35">
        <f t="shared" ref="E182:K182" si="70">E186+E187+E191</f>
        <v>11775700</v>
      </c>
      <c r="F182" s="35">
        <f t="shared" si="70"/>
        <v>11727523.33</v>
      </c>
      <c r="G182" s="35"/>
      <c r="H182" s="35"/>
      <c r="I182" s="35">
        <f t="shared" si="70"/>
        <v>11727523.33</v>
      </c>
      <c r="J182" s="35">
        <f t="shared" si="70"/>
        <v>48176.670000000362</v>
      </c>
      <c r="K182" s="35">
        <f t="shared" si="70"/>
        <v>48176.670000000362</v>
      </c>
    </row>
    <row r="183" spans="1:11" s="36" customFormat="1" ht="113.25" customHeight="1">
      <c r="A183" s="32" t="s">
        <v>134</v>
      </c>
      <c r="B183" s="33"/>
      <c r="C183" s="34" t="s">
        <v>530</v>
      </c>
      <c r="D183" s="35">
        <f t="shared" ref="D183:F185" si="71">D184</f>
        <v>11457200</v>
      </c>
      <c r="E183" s="35">
        <f t="shared" si="71"/>
        <v>11457200</v>
      </c>
      <c r="F183" s="35">
        <f t="shared" si="71"/>
        <v>11457123.6</v>
      </c>
      <c r="G183" s="35"/>
      <c r="H183" s="35"/>
      <c r="I183" s="35">
        <f>I184</f>
        <v>11457123.6</v>
      </c>
      <c r="J183" s="60">
        <f t="shared" si="67"/>
        <v>76.400000000372529</v>
      </c>
      <c r="K183" s="96">
        <f t="shared" si="55"/>
        <v>76.400000000372529</v>
      </c>
    </row>
    <row r="184" spans="1:11" s="36" customFormat="1" ht="21">
      <c r="A184" s="32" t="s">
        <v>127</v>
      </c>
      <c r="B184" s="33"/>
      <c r="C184" s="34" t="s">
        <v>531</v>
      </c>
      <c r="D184" s="35">
        <f t="shared" si="71"/>
        <v>11457200</v>
      </c>
      <c r="E184" s="35">
        <f t="shared" si="71"/>
        <v>11457200</v>
      </c>
      <c r="F184" s="35">
        <f t="shared" si="71"/>
        <v>11457123.6</v>
      </c>
      <c r="G184" s="35"/>
      <c r="H184" s="35"/>
      <c r="I184" s="35">
        <f>F184</f>
        <v>11457123.6</v>
      </c>
      <c r="J184" s="60">
        <f t="shared" si="67"/>
        <v>76.400000000372529</v>
      </c>
      <c r="K184" s="96">
        <f t="shared" si="55"/>
        <v>76.400000000372529</v>
      </c>
    </row>
    <row r="185" spans="1:11" s="36" customFormat="1">
      <c r="A185" s="32" t="s">
        <v>119</v>
      </c>
      <c r="B185" s="33"/>
      <c r="C185" s="34" t="s">
        <v>532</v>
      </c>
      <c r="D185" s="35">
        <f t="shared" si="71"/>
        <v>11457200</v>
      </c>
      <c r="E185" s="35">
        <f t="shared" si="71"/>
        <v>11457200</v>
      </c>
      <c r="F185" s="35">
        <f t="shared" si="71"/>
        <v>11457123.6</v>
      </c>
      <c r="G185" s="35"/>
      <c r="H185" s="35"/>
      <c r="I185" s="35">
        <f>F185</f>
        <v>11457123.6</v>
      </c>
      <c r="J185" s="60">
        <f t="shared" si="67"/>
        <v>76.400000000372529</v>
      </c>
      <c r="K185" s="96">
        <f t="shared" si="55"/>
        <v>76.400000000372529</v>
      </c>
    </row>
    <row r="186" spans="1:11" ht="14.25" customHeight="1">
      <c r="A186" s="17" t="s">
        <v>204</v>
      </c>
      <c r="B186" s="26"/>
      <c r="C186" s="9" t="s">
        <v>533</v>
      </c>
      <c r="D186" s="29">
        <f>10907200+550000</f>
        <v>11457200</v>
      </c>
      <c r="E186" s="29">
        <f>10907200+550000</f>
        <v>11457200</v>
      </c>
      <c r="F186" s="11">
        <f>10907200+549923.6</f>
        <v>11457123.6</v>
      </c>
      <c r="G186" s="11"/>
      <c r="H186" s="11"/>
      <c r="I186" s="11">
        <f>F186</f>
        <v>11457123.6</v>
      </c>
      <c r="J186" s="29">
        <f t="shared" si="67"/>
        <v>76.400000000372529</v>
      </c>
      <c r="K186" s="100">
        <f t="shared" si="55"/>
        <v>76.400000000372529</v>
      </c>
    </row>
    <row r="187" spans="1:11" s="36" customFormat="1" ht="116.25" customHeight="1">
      <c r="A187" s="32" t="s">
        <v>135</v>
      </c>
      <c r="B187" s="33"/>
      <c r="C187" s="34" t="s">
        <v>527</v>
      </c>
      <c r="D187" s="35">
        <f t="shared" ref="D187:F189" si="72">D188</f>
        <v>70000</v>
      </c>
      <c r="E187" s="35">
        <f t="shared" si="72"/>
        <v>70000</v>
      </c>
      <c r="F187" s="35">
        <f t="shared" si="72"/>
        <v>70000</v>
      </c>
      <c r="G187" s="35"/>
      <c r="H187" s="35"/>
      <c r="I187" s="35">
        <f t="shared" ref="I187:I189" si="73">I188</f>
        <v>70000</v>
      </c>
      <c r="J187" s="60">
        <f t="shared" si="67"/>
        <v>0</v>
      </c>
      <c r="K187" s="96">
        <f t="shared" si="55"/>
        <v>0</v>
      </c>
    </row>
    <row r="188" spans="1:11" s="36" customFormat="1" ht="43.5" customHeight="1">
      <c r="A188" s="32" t="s">
        <v>136</v>
      </c>
      <c r="B188" s="33"/>
      <c r="C188" s="34" t="s">
        <v>526</v>
      </c>
      <c r="D188" s="35">
        <f t="shared" si="72"/>
        <v>70000</v>
      </c>
      <c r="E188" s="35">
        <f t="shared" si="72"/>
        <v>70000</v>
      </c>
      <c r="F188" s="35">
        <f t="shared" si="72"/>
        <v>70000</v>
      </c>
      <c r="G188" s="35"/>
      <c r="H188" s="35"/>
      <c r="I188" s="35">
        <f t="shared" si="73"/>
        <v>70000</v>
      </c>
      <c r="J188" s="60">
        <f t="shared" si="67"/>
        <v>0</v>
      </c>
      <c r="K188" s="96">
        <f t="shared" si="55"/>
        <v>0</v>
      </c>
    </row>
    <row r="189" spans="1:11" s="36" customFormat="1" ht="15.75" customHeight="1">
      <c r="A189" s="32" t="s">
        <v>137</v>
      </c>
      <c r="B189" s="33"/>
      <c r="C189" s="34" t="s">
        <v>525</v>
      </c>
      <c r="D189" s="35">
        <f t="shared" si="72"/>
        <v>70000</v>
      </c>
      <c r="E189" s="35">
        <f t="shared" si="72"/>
        <v>70000</v>
      </c>
      <c r="F189" s="35">
        <f t="shared" si="72"/>
        <v>70000</v>
      </c>
      <c r="G189" s="35"/>
      <c r="H189" s="35"/>
      <c r="I189" s="35">
        <f t="shared" si="73"/>
        <v>70000</v>
      </c>
      <c r="J189" s="60">
        <f t="shared" si="67"/>
        <v>0</v>
      </c>
      <c r="K189" s="96">
        <f t="shared" si="55"/>
        <v>0</v>
      </c>
    </row>
    <row r="190" spans="1:11" ht="21">
      <c r="A190" s="17" t="s">
        <v>166</v>
      </c>
      <c r="B190" s="26"/>
      <c r="C190" s="9" t="s">
        <v>524</v>
      </c>
      <c r="D190" s="11">
        <v>70000</v>
      </c>
      <c r="E190" s="11">
        <v>70000</v>
      </c>
      <c r="F190" s="11">
        <v>70000</v>
      </c>
      <c r="G190" s="11"/>
      <c r="H190" s="11"/>
      <c r="I190" s="11">
        <v>70000</v>
      </c>
      <c r="J190" s="29">
        <f t="shared" si="67"/>
        <v>0</v>
      </c>
      <c r="K190" s="100">
        <f t="shared" ref="K190:K249" si="74">J190</f>
        <v>0</v>
      </c>
    </row>
    <row r="191" spans="1:11" s="36" customFormat="1" ht="126" customHeight="1">
      <c r="A191" s="32" t="s">
        <v>155</v>
      </c>
      <c r="B191" s="33"/>
      <c r="C191" s="34" t="s">
        <v>450</v>
      </c>
      <c r="D191" s="35">
        <f t="shared" ref="D191:F192" si="75">D192</f>
        <v>248500</v>
      </c>
      <c r="E191" s="35">
        <f t="shared" si="75"/>
        <v>248500</v>
      </c>
      <c r="F191" s="35">
        <f t="shared" si="75"/>
        <v>200399.73</v>
      </c>
      <c r="G191" s="35"/>
      <c r="H191" s="35"/>
      <c r="I191" s="35">
        <f>I192</f>
        <v>200399.73</v>
      </c>
      <c r="J191" s="60">
        <f t="shared" si="67"/>
        <v>48100.26999999999</v>
      </c>
      <c r="K191" s="96">
        <f t="shared" si="74"/>
        <v>48100.26999999999</v>
      </c>
    </row>
    <row r="192" spans="1:11" s="36" customFormat="1" ht="20.25" customHeight="1">
      <c r="A192" s="82" t="s">
        <v>292</v>
      </c>
      <c r="B192" s="33"/>
      <c r="C192" s="34" t="s">
        <v>523</v>
      </c>
      <c r="D192" s="35">
        <f t="shared" si="75"/>
        <v>248500</v>
      </c>
      <c r="E192" s="35">
        <f t="shared" si="75"/>
        <v>248500</v>
      </c>
      <c r="F192" s="35">
        <f t="shared" si="75"/>
        <v>200399.73</v>
      </c>
      <c r="G192" s="35"/>
      <c r="H192" s="35"/>
      <c r="I192" s="35">
        <f>I193</f>
        <v>200399.73</v>
      </c>
      <c r="J192" s="60">
        <f t="shared" si="67"/>
        <v>48100.26999999999</v>
      </c>
      <c r="K192" s="96">
        <f t="shared" si="74"/>
        <v>48100.26999999999</v>
      </c>
    </row>
    <row r="193" spans="1:11" s="36" customFormat="1" ht="20.25" customHeight="1">
      <c r="A193" s="82" t="s">
        <v>293</v>
      </c>
      <c r="B193" s="33"/>
      <c r="C193" s="34" t="s">
        <v>522</v>
      </c>
      <c r="D193" s="35">
        <f>D194</f>
        <v>248500</v>
      </c>
      <c r="E193" s="35">
        <f>+E194</f>
        <v>248500</v>
      </c>
      <c r="F193" s="35">
        <f>F194</f>
        <v>200399.73</v>
      </c>
      <c r="G193" s="35"/>
      <c r="H193" s="35"/>
      <c r="I193" s="35">
        <f>I194</f>
        <v>200399.73</v>
      </c>
      <c r="J193" s="60">
        <f t="shared" si="67"/>
        <v>48100.26999999999</v>
      </c>
      <c r="K193" s="96">
        <f t="shared" si="74"/>
        <v>48100.26999999999</v>
      </c>
    </row>
    <row r="194" spans="1:11" s="36" customFormat="1" ht="21">
      <c r="A194" s="32" t="s">
        <v>127</v>
      </c>
      <c r="B194" s="33"/>
      <c r="C194" s="34" t="s">
        <v>521</v>
      </c>
      <c r="D194" s="35">
        <f t="shared" ref="D194:F194" si="76">D195</f>
        <v>248500</v>
      </c>
      <c r="E194" s="35">
        <f t="shared" si="76"/>
        <v>248500</v>
      </c>
      <c r="F194" s="35">
        <f t="shared" si="76"/>
        <v>200399.73</v>
      </c>
      <c r="G194" s="35"/>
      <c r="H194" s="35"/>
      <c r="I194" s="35">
        <f t="shared" ref="I194" si="77">I195</f>
        <v>200399.73</v>
      </c>
      <c r="J194" s="60">
        <f t="shared" si="67"/>
        <v>48100.26999999999</v>
      </c>
      <c r="K194" s="96">
        <f t="shared" si="74"/>
        <v>48100.26999999999</v>
      </c>
    </row>
    <row r="195" spans="1:11" s="36" customFormat="1">
      <c r="A195" s="32" t="s">
        <v>156</v>
      </c>
      <c r="B195" s="33"/>
      <c r="C195" s="34" t="s">
        <v>520</v>
      </c>
      <c r="D195" s="35">
        <f>D196+D197</f>
        <v>248500</v>
      </c>
      <c r="E195" s="35">
        <f>E196+E197</f>
        <v>248500</v>
      </c>
      <c r="F195" s="35">
        <f>F196+F197</f>
        <v>200399.73</v>
      </c>
      <c r="G195" s="35"/>
      <c r="H195" s="35"/>
      <c r="I195" s="35">
        <f>I196+I197</f>
        <v>200399.73</v>
      </c>
      <c r="J195" s="60">
        <f t="shared" si="67"/>
        <v>48100.26999999999</v>
      </c>
      <c r="K195" s="96">
        <f t="shared" si="74"/>
        <v>48100.26999999999</v>
      </c>
    </row>
    <row r="196" spans="1:11" s="36" customFormat="1">
      <c r="A196" s="17" t="s">
        <v>202</v>
      </c>
      <c r="B196" s="26"/>
      <c r="C196" s="10" t="s">
        <v>519</v>
      </c>
      <c r="D196" s="11">
        <v>48000</v>
      </c>
      <c r="E196" s="11">
        <v>48000</v>
      </c>
      <c r="F196" s="11">
        <v>0</v>
      </c>
      <c r="G196" s="11"/>
      <c r="H196" s="11"/>
      <c r="I196" s="11">
        <v>0</v>
      </c>
      <c r="J196" s="29">
        <f t="shared" si="67"/>
        <v>48000</v>
      </c>
      <c r="K196" s="100">
        <f t="shared" si="74"/>
        <v>48000</v>
      </c>
    </row>
    <row r="197" spans="1:11" s="40" customFormat="1">
      <c r="A197" s="17" t="s">
        <v>157</v>
      </c>
      <c r="B197" s="26"/>
      <c r="C197" s="9" t="s">
        <v>518</v>
      </c>
      <c r="D197" s="11">
        <v>200500</v>
      </c>
      <c r="E197" s="11">
        <v>200500</v>
      </c>
      <c r="F197" s="11">
        <v>200399.73</v>
      </c>
      <c r="G197" s="11"/>
      <c r="H197" s="11"/>
      <c r="I197" s="11">
        <f>F197</f>
        <v>200399.73</v>
      </c>
      <c r="J197" s="29">
        <f t="shared" si="67"/>
        <v>100.26999999998952</v>
      </c>
      <c r="K197" s="100">
        <f t="shared" si="74"/>
        <v>100.26999999998952</v>
      </c>
    </row>
    <row r="198" spans="1:11" s="44" customFormat="1" ht="12">
      <c r="A198" s="41" t="s">
        <v>188</v>
      </c>
      <c r="B198" s="45"/>
      <c r="C198" s="34" t="s">
        <v>516</v>
      </c>
      <c r="D198" s="47">
        <f>D200+D207+D212+D217</f>
        <v>688628.39</v>
      </c>
      <c r="E198" s="47">
        <f>E199+E207+E212+E217</f>
        <v>688628.39</v>
      </c>
      <c r="F198" s="47">
        <f>F199+F207+F212+F217</f>
        <v>480784.98</v>
      </c>
      <c r="G198" s="47"/>
      <c r="H198" s="47"/>
      <c r="I198" s="47">
        <f>I199+I207+I212+I217</f>
        <v>480784.98</v>
      </c>
      <c r="J198" s="60">
        <f t="shared" ref="J198:J232" si="78">E198-F198</f>
        <v>207843.41000000003</v>
      </c>
      <c r="K198" s="96">
        <f t="shared" si="74"/>
        <v>207843.41000000003</v>
      </c>
    </row>
    <row r="199" spans="1:11" s="36" customFormat="1" ht="20.25" customHeight="1">
      <c r="A199" s="32" t="s">
        <v>158</v>
      </c>
      <c r="B199" s="33"/>
      <c r="C199" s="34" t="s">
        <v>517</v>
      </c>
      <c r="D199" s="35">
        <f t="shared" ref="D199:F200" si="79">D200</f>
        <v>624128.39</v>
      </c>
      <c r="E199" s="35">
        <f t="shared" si="79"/>
        <v>624128.39</v>
      </c>
      <c r="F199" s="35">
        <f t="shared" si="79"/>
        <v>460784.98</v>
      </c>
      <c r="G199" s="35"/>
      <c r="H199" s="35"/>
      <c r="I199" s="35">
        <f>I200</f>
        <v>460784.98</v>
      </c>
      <c r="J199" s="60">
        <f t="shared" si="78"/>
        <v>163343.41000000003</v>
      </c>
      <c r="K199" s="96">
        <f t="shared" si="74"/>
        <v>163343.41000000003</v>
      </c>
    </row>
    <row r="200" spans="1:11" s="36" customFormat="1" ht="83.25" customHeight="1">
      <c r="A200" s="32" t="s">
        <v>153</v>
      </c>
      <c r="B200" s="33"/>
      <c r="C200" s="34" t="s">
        <v>509</v>
      </c>
      <c r="D200" s="35">
        <f t="shared" si="79"/>
        <v>624128.39</v>
      </c>
      <c r="E200" s="35">
        <f t="shared" si="79"/>
        <v>624128.39</v>
      </c>
      <c r="F200" s="35">
        <f t="shared" si="79"/>
        <v>460784.98</v>
      </c>
      <c r="G200" s="35"/>
      <c r="H200" s="35"/>
      <c r="I200" s="35">
        <f>I201</f>
        <v>460784.98</v>
      </c>
      <c r="J200" s="60">
        <f t="shared" si="78"/>
        <v>163343.41000000003</v>
      </c>
      <c r="K200" s="96">
        <f t="shared" si="74"/>
        <v>163343.41000000003</v>
      </c>
    </row>
    <row r="201" spans="1:11" s="36" customFormat="1" ht="21">
      <c r="A201" s="32" t="s">
        <v>127</v>
      </c>
      <c r="B201" s="33"/>
      <c r="C201" s="34" t="s">
        <v>510</v>
      </c>
      <c r="D201" s="35">
        <f>D202+D205+D206</f>
        <v>624128.39</v>
      </c>
      <c r="E201" s="35">
        <f>E202+E205+E206</f>
        <v>624128.39</v>
      </c>
      <c r="F201" s="35">
        <f>F202+F205+F206</f>
        <v>460784.98</v>
      </c>
      <c r="G201" s="35"/>
      <c r="H201" s="35"/>
      <c r="I201" s="35">
        <f>I202+I205+I206</f>
        <v>460784.98</v>
      </c>
      <c r="J201" s="60">
        <f t="shared" si="78"/>
        <v>163343.41000000003</v>
      </c>
      <c r="K201" s="96">
        <f t="shared" si="74"/>
        <v>163343.41000000003</v>
      </c>
    </row>
    <row r="202" spans="1:11" s="36" customFormat="1">
      <c r="A202" s="32" t="s">
        <v>119</v>
      </c>
      <c r="B202" s="33"/>
      <c r="C202" s="34" t="s">
        <v>511</v>
      </c>
      <c r="D202" s="35">
        <f>D203+D204</f>
        <v>551828.39</v>
      </c>
      <c r="E202" s="35">
        <f>E203+E204</f>
        <v>551828.39</v>
      </c>
      <c r="F202" s="35">
        <f>F203+F204</f>
        <v>388705.38</v>
      </c>
      <c r="G202" s="35"/>
      <c r="H202" s="35"/>
      <c r="I202" s="35">
        <f>I203+I204</f>
        <v>388705.38</v>
      </c>
      <c r="J202" s="60">
        <f t="shared" si="78"/>
        <v>163123.01</v>
      </c>
      <c r="K202" s="96">
        <f t="shared" si="74"/>
        <v>163123.01</v>
      </c>
    </row>
    <row r="203" spans="1:11">
      <c r="A203" s="17" t="s">
        <v>205</v>
      </c>
      <c r="B203" s="26"/>
      <c r="C203" s="9" t="s">
        <v>512</v>
      </c>
      <c r="D203" s="11">
        <v>250100</v>
      </c>
      <c r="E203" s="11">
        <v>250100</v>
      </c>
      <c r="F203" s="11">
        <v>247746.18</v>
      </c>
      <c r="G203" s="11"/>
      <c r="H203" s="11"/>
      <c r="I203" s="11">
        <v>247746.18</v>
      </c>
      <c r="J203" s="29">
        <f t="shared" si="78"/>
        <v>2353.820000000007</v>
      </c>
      <c r="K203" s="100">
        <f t="shared" si="74"/>
        <v>2353.820000000007</v>
      </c>
    </row>
    <row r="204" spans="1:11" ht="13.5" customHeight="1">
      <c r="A204" s="17" t="s">
        <v>202</v>
      </c>
      <c r="B204" s="26"/>
      <c r="C204" s="9" t="s">
        <v>513</v>
      </c>
      <c r="D204" s="11">
        <f>239178.39+62550</f>
        <v>301728.39</v>
      </c>
      <c r="E204" s="11">
        <f>239178.39+62550</f>
        <v>301728.39</v>
      </c>
      <c r="F204" s="11">
        <f>62268+78691.2</f>
        <v>140959.20000000001</v>
      </c>
      <c r="G204" s="11"/>
      <c r="H204" s="11"/>
      <c r="I204" s="11">
        <f>F204</f>
        <v>140959.20000000001</v>
      </c>
      <c r="J204" s="29">
        <f t="shared" si="78"/>
        <v>160769.19</v>
      </c>
      <c r="K204" s="100">
        <f t="shared" si="74"/>
        <v>160769.19</v>
      </c>
    </row>
    <row r="205" spans="1:11" ht="12.6" customHeight="1">
      <c r="A205" s="17" t="s">
        <v>204</v>
      </c>
      <c r="B205" s="26"/>
      <c r="C205" s="9" t="s">
        <v>514</v>
      </c>
      <c r="D205" s="11">
        <f>19800</f>
        <v>19800</v>
      </c>
      <c r="E205" s="11">
        <v>19800</v>
      </c>
      <c r="F205" s="11">
        <v>19800</v>
      </c>
      <c r="G205" s="11"/>
      <c r="H205" s="11"/>
      <c r="I205" s="11">
        <f>F205</f>
        <v>19800</v>
      </c>
      <c r="J205" s="29">
        <f t="shared" si="78"/>
        <v>0</v>
      </c>
      <c r="K205" s="100">
        <f t="shared" si="74"/>
        <v>0</v>
      </c>
    </row>
    <row r="206" spans="1:11" ht="10.5" customHeight="1">
      <c r="A206" s="17" t="s">
        <v>206</v>
      </c>
      <c r="B206" s="26"/>
      <c r="C206" s="9" t="s">
        <v>515</v>
      </c>
      <c r="D206" s="11">
        <v>52500</v>
      </c>
      <c r="E206" s="11">
        <v>52500</v>
      </c>
      <c r="F206" s="11">
        <f>52279.6</f>
        <v>52279.6</v>
      </c>
      <c r="G206" s="11"/>
      <c r="H206" s="11"/>
      <c r="I206" s="11">
        <f>F206</f>
        <v>52279.6</v>
      </c>
      <c r="J206" s="29">
        <f t="shared" si="78"/>
        <v>220.40000000000146</v>
      </c>
      <c r="K206" s="100">
        <f t="shared" si="74"/>
        <v>220.40000000000146</v>
      </c>
    </row>
    <row r="207" spans="1:11" s="36" customFormat="1" ht="21" customHeight="1">
      <c r="A207" s="32" t="s">
        <v>159</v>
      </c>
      <c r="B207" s="33"/>
      <c r="C207" s="34" t="s">
        <v>508</v>
      </c>
      <c r="D207" s="35">
        <f t="shared" ref="D207:F208" si="80">D208</f>
        <v>5000</v>
      </c>
      <c r="E207" s="35">
        <f t="shared" si="80"/>
        <v>5000</v>
      </c>
      <c r="F207" s="35">
        <f t="shared" si="80"/>
        <v>5000</v>
      </c>
      <c r="G207" s="35"/>
      <c r="H207" s="35"/>
      <c r="I207" s="35">
        <f>I208</f>
        <v>5000</v>
      </c>
      <c r="J207" s="60">
        <f t="shared" si="78"/>
        <v>0</v>
      </c>
      <c r="K207" s="96">
        <f t="shared" si="74"/>
        <v>0</v>
      </c>
    </row>
    <row r="208" spans="1:11" s="36" customFormat="1" ht="74.25" customHeight="1">
      <c r="A208" s="32" t="s">
        <v>185</v>
      </c>
      <c r="B208" s="33"/>
      <c r="C208" s="34" t="s">
        <v>507</v>
      </c>
      <c r="D208" s="35">
        <f t="shared" si="80"/>
        <v>5000</v>
      </c>
      <c r="E208" s="35">
        <f t="shared" si="80"/>
        <v>5000</v>
      </c>
      <c r="F208" s="35">
        <f t="shared" si="80"/>
        <v>5000</v>
      </c>
      <c r="G208" s="35"/>
      <c r="H208" s="35"/>
      <c r="I208" s="35">
        <f>I209</f>
        <v>5000</v>
      </c>
      <c r="J208" s="60">
        <f t="shared" si="78"/>
        <v>0</v>
      </c>
      <c r="K208" s="96">
        <f t="shared" si="74"/>
        <v>0</v>
      </c>
    </row>
    <row r="209" spans="1:11" s="36" customFormat="1" ht="33.6" customHeight="1">
      <c r="A209" s="32" t="s">
        <v>127</v>
      </c>
      <c r="B209" s="33"/>
      <c r="C209" s="34" t="s">
        <v>506</v>
      </c>
      <c r="D209" s="35">
        <f>D211</f>
        <v>5000</v>
      </c>
      <c r="E209" s="35">
        <f>E211</f>
        <v>5000</v>
      </c>
      <c r="F209" s="35">
        <f>F211</f>
        <v>5000</v>
      </c>
      <c r="G209" s="35"/>
      <c r="H209" s="35"/>
      <c r="I209" s="35">
        <f>I211</f>
        <v>5000</v>
      </c>
      <c r="J209" s="60">
        <f t="shared" si="78"/>
        <v>0</v>
      </c>
      <c r="K209" s="96">
        <f t="shared" si="74"/>
        <v>0</v>
      </c>
    </row>
    <row r="210" spans="1:11" s="36" customFormat="1" ht="12.75" customHeight="1">
      <c r="A210" s="32" t="s">
        <v>119</v>
      </c>
      <c r="B210" s="33"/>
      <c r="C210" s="34" t="s">
        <v>505</v>
      </c>
      <c r="D210" s="35">
        <f>SUM(D211)</f>
        <v>5000</v>
      </c>
      <c r="E210" s="35">
        <f>SUM(E211)</f>
        <v>5000</v>
      </c>
      <c r="F210" s="35">
        <f>SUM(F211)</f>
        <v>5000</v>
      </c>
      <c r="G210" s="35"/>
      <c r="H210" s="35"/>
      <c r="I210" s="35">
        <f>SUM(I211)</f>
        <v>5000</v>
      </c>
      <c r="J210" s="60">
        <f t="shared" si="78"/>
        <v>0</v>
      </c>
      <c r="K210" s="96">
        <f t="shared" si="74"/>
        <v>0</v>
      </c>
    </row>
    <row r="211" spans="1:11" ht="10.5" customHeight="1">
      <c r="A211" s="17" t="s">
        <v>202</v>
      </c>
      <c r="B211" s="26"/>
      <c r="C211" s="9" t="s">
        <v>504</v>
      </c>
      <c r="D211" s="11">
        <v>5000</v>
      </c>
      <c r="E211" s="11">
        <v>5000</v>
      </c>
      <c r="F211" s="11">
        <v>5000</v>
      </c>
      <c r="G211" s="11"/>
      <c r="H211" s="11"/>
      <c r="I211" s="11">
        <v>5000</v>
      </c>
      <c r="J211" s="29">
        <f t="shared" si="78"/>
        <v>0</v>
      </c>
      <c r="K211" s="100">
        <f t="shared" si="74"/>
        <v>0</v>
      </c>
    </row>
    <row r="212" spans="1:11" s="36" customFormat="1" ht="33" customHeight="1">
      <c r="A212" s="32" t="s">
        <v>160</v>
      </c>
      <c r="B212" s="33"/>
      <c r="C212" s="34" t="s">
        <v>503</v>
      </c>
      <c r="D212" s="35">
        <f t="shared" ref="D212:F213" si="81">D213</f>
        <v>15400</v>
      </c>
      <c r="E212" s="35">
        <f t="shared" si="81"/>
        <v>15400</v>
      </c>
      <c r="F212" s="35">
        <f t="shared" si="81"/>
        <v>15000</v>
      </c>
      <c r="G212" s="35"/>
      <c r="H212" s="35"/>
      <c r="I212" s="35">
        <f>I213</f>
        <v>15000</v>
      </c>
      <c r="J212" s="60">
        <f t="shared" si="78"/>
        <v>400</v>
      </c>
      <c r="K212" s="96">
        <f t="shared" si="74"/>
        <v>400</v>
      </c>
    </row>
    <row r="213" spans="1:11" s="36" customFormat="1" ht="73.5" customHeight="1">
      <c r="A213" s="32" t="s">
        <v>161</v>
      </c>
      <c r="B213" s="33"/>
      <c r="C213" s="34" t="s">
        <v>502</v>
      </c>
      <c r="D213" s="35">
        <f t="shared" si="81"/>
        <v>15400</v>
      </c>
      <c r="E213" s="35">
        <f t="shared" si="81"/>
        <v>15400</v>
      </c>
      <c r="F213" s="35">
        <f t="shared" si="81"/>
        <v>15000</v>
      </c>
      <c r="G213" s="35"/>
      <c r="H213" s="35"/>
      <c r="I213" s="35">
        <f>I214</f>
        <v>15000</v>
      </c>
      <c r="J213" s="60">
        <f t="shared" si="78"/>
        <v>400</v>
      </c>
      <c r="K213" s="96">
        <f t="shared" si="74"/>
        <v>400</v>
      </c>
    </row>
    <row r="214" spans="1:11" s="36" customFormat="1" ht="21">
      <c r="A214" s="32" t="s">
        <v>127</v>
      </c>
      <c r="B214" s="33"/>
      <c r="C214" s="34" t="s">
        <v>501</v>
      </c>
      <c r="D214" s="35">
        <f>D216</f>
        <v>15400</v>
      </c>
      <c r="E214" s="35">
        <f>E216</f>
        <v>15400</v>
      </c>
      <c r="F214" s="35">
        <f>F216</f>
        <v>15000</v>
      </c>
      <c r="G214" s="35"/>
      <c r="H214" s="35"/>
      <c r="I214" s="35">
        <f>I216</f>
        <v>15000</v>
      </c>
      <c r="J214" s="60">
        <f t="shared" si="78"/>
        <v>400</v>
      </c>
      <c r="K214" s="96">
        <f t="shared" si="74"/>
        <v>400</v>
      </c>
    </row>
    <row r="215" spans="1:11" s="36" customFormat="1">
      <c r="A215" s="32" t="s">
        <v>119</v>
      </c>
      <c r="B215" s="33"/>
      <c r="C215" s="34" t="s">
        <v>500</v>
      </c>
      <c r="D215" s="35">
        <f>SUM(D216)</f>
        <v>15400</v>
      </c>
      <c r="E215" s="35">
        <f>SUM(E216)</f>
        <v>15400</v>
      </c>
      <c r="F215" s="35">
        <f>SUM(F216)</f>
        <v>15000</v>
      </c>
      <c r="G215" s="35"/>
      <c r="H215" s="35"/>
      <c r="I215" s="35">
        <f>SUM(I216)</f>
        <v>15000</v>
      </c>
      <c r="J215" s="60">
        <f t="shared" si="78"/>
        <v>400</v>
      </c>
      <c r="K215" s="96">
        <f t="shared" si="74"/>
        <v>400</v>
      </c>
    </row>
    <row r="216" spans="1:11">
      <c r="A216" s="17" t="s">
        <v>202</v>
      </c>
      <c r="B216" s="26"/>
      <c r="C216" s="9" t="s">
        <v>499</v>
      </c>
      <c r="D216" s="11">
        <v>15400</v>
      </c>
      <c r="E216" s="11">
        <v>15400</v>
      </c>
      <c r="F216" s="11">
        <v>15000</v>
      </c>
      <c r="G216" s="11"/>
      <c r="H216" s="11"/>
      <c r="I216" s="11">
        <v>15000</v>
      </c>
      <c r="J216" s="29">
        <f t="shared" si="78"/>
        <v>400</v>
      </c>
      <c r="K216" s="100">
        <f t="shared" si="74"/>
        <v>400</v>
      </c>
    </row>
    <row r="217" spans="1:11" s="36" customFormat="1" ht="23.1" customHeight="1">
      <c r="A217" s="32" t="s">
        <v>162</v>
      </c>
      <c r="B217" s="33"/>
      <c r="C217" s="34" t="s">
        <v>498</v>
      </c>
      <c r="D217" s="35">
        <f t="shared" ref="D217:F218" si="82">D218</f>
        <v>44100</v>
      </c>
      <c r="E217" s="35">
        <f t="shared" si="82"/>
        <v>44100</v>
      </c>
      <c r="F217" s="35">
        <f t="shared" si="82"/>
        <v>0</v>
      </c>
      <c r="G217" s="35"/>
      <c r="H217" s="35"/>
      <c r="I217" s="35">
        <f>I218</f>
        <v>0</v>
      </c>
      <c r="J217" s="60">
        <f t="shared" si="78"/>
        <v>44100</v>
      </c>
      <c r="K217" s="96">
        <f t="shared" si="74"/>
        <v>44100</v>
      </c>
    </row>
    <row r="218" spans="1:11" s="36" customFormat="1" ht="75.75" customHeight="1">
      <c r="A218" s="82" t="s">
        <v>163</v>
      </c>
      <c r="B218" s="33"/>
      <c r="C218" s="34" t="s">
        <v>497</v>
      </c>
      <c r="D218" s="35">
        <f t="shared" si="82"/>
        <v>44100</v>
      </c>
      <c r="E218" s="35">
        <f t="shared" si="82"/>
        <v>44100</v>
      </c>
      <c r="F218" s="35">
        <f t="shared" si="82"/>
        <v>0</v>
      </c>
      <c r="G218" s="35"/>
      <c r="H218" s="35"/>
      <c r="I218" s="35">
        <f>I219</f>
        <v>0</v>
      </c>
      <c r="J218" s="60">
        <f t="shared" si="78"/>
        <v>44100</v>
      </c>
      <c r="K218" s="96">
        <f t="shared" si="74"/>
        <v>44100</v>
      </c>
    </row>
    <row r="219" spans="1:11" s="36" customFormat="1" ht="21">
      <c r="A219" s="32" t="s">
        <v>127</v>
      </c>
      <c r="B219" s="33"/>
      <c r="C219" s="34" t="s">
        <v>496</v>
      </c>
      <c r="D219" s="35">
        <f>D220+D222</f>
        <v>44100</v>
      </c>
      <c r="E219" s="35">
        <f>E221+E222</f>
        <v>44100</v>
      </c>
      <c r="F219" s="35">
        <f>F221+F222</f>
        <v>0</v>
      </c>
      <c r="G219" s="35"/>
      <c r="H219" s="35"/>
      <c r="I219" s="35">
        <f>I221+I222</f>
        <v>0</v>
      </c>
      <c r="J219" s="60">
        <f t="shared" si="78"/>
        <v>44100</v>
      </c>
      <c r="K219" s="96">
        <f t="shared" si="74"/>
        <v>44100</v>
      </c>
    </row>
    <row r="220" spans="1:11" s="36" customFormat="1">
      <c r="A220" s="32" t="s">
        <v>119</v>
      </c>
      <c r="B220" s="33"/>
      <c r="C220" s="34" t="s">
        <v>495</v>
      </c>
      <c r="D220" s="35">
        <f>D221</f>
        <v>2100</v>
      </c>
      <c r="E220" s="35">
        <f>SUM(E221:E221)</f>
        <v>2100</v>
      </c>
      <c r="F220" s="35">
        <f>SUM(F221:F221)</f>
        <v>0</v>
      </c>
      <c r="G220" s="35"/>
      <c r="H220" s="35"/>
      <c r="I220" s="35">
        <f>SUM(I221:I221)</f>
        <v>0</v>
      </c>
      <c r="J220" s="60">
        <f t="shared" si="78"/>
        <v>2100</v>
      </c>
      <c r="K220" s="96">
        <f t="shared" si="74"/>
        <v>2100</v>
      </c>
    </row>
    <row r="221" spans="1:11">
      <c r="A221" s="17" t="s">
        <v>203</v>
      </c>
      <c r="B221" s="26"/>
      <c r="C221" s="9" t="s">
        <v>494</v>
      </c>
      <c r="D221" s="11">
        <v>2100</v>
      </c>
      <c r="E221" s="11">
        <v>2100</v>
      </c>
      <c r="F221" s="11">
        <v>0</v>
      </c>
      <c r="G221" s="11"/>
      <c r="H221" s="11"/>
      <c r="I221" s="11">
        <v>0</v>
      </c>
      <c r="J221" s="29">
        <f t="shared" si="78"/>
        <v>2100</v>
      </c>
      <c r="K221" s="100">
        <f t="shared" si="74"/>
        <v>2100</v>
      </c>
    </row>
    <row r="222" spans="1:11" ht="14.25" customHeight="1">
      <c r="A222" s="17" t="s">
        <v>206</v>
      </c>
      <c r="B222" s="26"/>
      <c r="C222" s="9" t="s">
        <v>457</v>
      </c>
      <c r="D222" s="11">
        <f>42000</f>
        <v>42000</v>
      </c>
      <c r="E222" s="11">
        <f>42000</f>
        <v>42000</v>
      </c>
      <c r="F222" s="11">
        <v>0</v>
      </c>
      <c r="G222" s="11"/>
      <c r="H222" s="11"/>
      <c r="I222" s="11">
        <v>0</v>
      </c>
      <c r="J222" s="29">
        <f t="shared" si="78"/>
        <v>42000</v>
      </c>
      <c r="K222" s="100">
        <f t="shared" si="74"/>
        <v>42000</v>
      </c>
    </row>
    <row r="223" spans="1:11" s="126" customFormat="1" ht="14.25" customHeight="1">
      <c r="A223" s="131" t="s">
        <v>452</v>
      </c>
      <c r="B223" s="87"/>
      <c r="C223" s="34" t="s">
        <v>451</v>
      </c>
      <c r="D223" s="35">
        <f t="shared" ref="D223:D225" si="83">D224</f>
        <v>30000</v>
      </c>
      <c r="E223" s="35">
        <f t="shared" ref="E223:E225" si="84">E224</f>
        <v>30000</v>
      </c>
      <c r="F223" s="35">
        <f t="shared" ref="F223:F225" si="85">F224</f>
        <v>30000</v>
      </c>
      <c r="G223" s="35"/>
      <c r="H223" s="35"/>
      <c r="I223" s="35">
        <f t="shared" ref="I223:I225" si="86">I224</f>
        <v>30000</v>
      </c>
      <c r="J223" s="60">
        <f t="shared" ref="J223:J226" si="87">E223-F223</f>
        <v>0</v>
      </c>
      <c r="K223" s="96">
        <f t="shared" ref="K223:K226" si="88">J223</f>
        <v>0</v>
      </c>
    </row>
    <row r="224" spans="1:11" s="126" customFormat="1" ht="39.6">
      <c r="A224" s="132" t="s">
        <v>453</v>
      </c>
      <c r="B224" s="87"/>
      <c r="C224" s="34" t="s">
        <v>493</v>
      </c>
      <c r="D224" s="35">
        <f t="shared" si="83"/>
        <v>30000</v>
      </c>
      <c r="E224" s="35">
        <f t="shared" si="84"/>
        <v>30000</v>
      </c>
      <c r="F224" s="35">
        <f t="shared" si="85"/>
        <v>30000</v>
      </c>
      <c r="G224" s="35"/>
      <c r="H224" s="35"/>
      <c r="I224" s="35">
        <f t="shared" si="86"/>
        <v>30000</v>
      </c>
      <c r="J224" s="60">
        <f t="shared" si="87"/>
        <v>0</v>
      </c>
      <c r="K224" s="96">
        <f t="shared" si="88"/>
        <v>0</v>
      </c>
    </row>
    <row r="225" spans="1:11" s="126" customFormat="1" ht="42" customHeight="1">
      <c r="A225" s="132" t="s">
        <v>293</v>
      </c>
      <c r="B225" s="87"/>
      <c r="C225" s="34" t="s">
        <v>493</v>
      </c>
      <c r="D225" s="35">
        <f t="shared" si="83"/>
        <v>30000</v>
      </c>
      <c r="E225" s="35">
        <f t="shared" si="84"/>
        <v>30000</v>
      </c>
      <c r="F225" s="35">
        <f t="shared" si="85"/>
        <v>30000</v>
      </c>
      <c r="G225" s="35"/>
      <c r="H225" s="35"/>
      <c r="I225" s="35">
        <f t="shared" si="86"/>
        <v>30000</v>
      </c>
      <c r="J225" s="60">
        <f t="shared" si="87"/>
        <v>0</v>
      </c>
      <c r="K225" s="96">
        <f t="shared" si="88"/>
        <v>0</v>
      </c>
    </row>
    <row r="226" spans="1:11" s="126" customFormat="1" ht="44.4" customHeight="1">
      <c r="A226" s="132" t="s">
        <v>127</v>
      </c>
      <c r="B226" s="87"/>
      <c r="C226" s="34" t="s">
        <v>454</v>
      </c>
      <c r="D226" s="35">
        <f>D227</f>
        <v>30000</v>
      </c>
      <c r="E226" s="35">
        <f t="shared" ref="E226:F226" si="89">E227</f>
        <v>30000</v>
      </c>
      <c r="F226" s="35">
        <f t="shared" si="89"/>
        <v>30000</v>
      </c>
      <c r="G226" s="35"/>
      <c r="H226" s="35"/>
      <c r="I226" s="35">
        <f t="shared" ref="I226" si="90">I227</f>
        <v>30000</v>
      </c>
      <c r="J226" s="60">
        <f t="shared" si="87"/>
        <v>0</v>
      </c>
      <c r="K226" s="96">
        <f t="shared" si="88"/>
        <v>0</v>
      </c>
    </row>
    <row r="227" spans="1:11" s="126" customFormat="1" ht="14.25" customHeight="1">
      <c r="A227" s="102" t="s">
        <v>455</v>
      </c>
      <c r="B227" s="87"/>
      <c r="C227" s="9" t="s">
        <v>456</v>
      </c>
      <c r="D227" s="11">
        <v>30000</v>
      </c>
      <c r="E227" s="11">
        <v>30000</v>
      </c>
      <c r="F227" s="11">
        <v>30000</v>
      </c>
      <c r="G227" s="11"/>
      <c r="H227" s="11"/>
      <c r="I227" s="11">
        <v>30000</v>
      </c>
      <c r="J227" s="60">
        <f t="shared" si="78"/>
        <v>0</v>
      </c>
      <c r="K227" s="96">
        <f t="shared" si="74"/>
        <v>0</v>
      </c>
    </row>
    <row r="228" spans="1:11" ht="14.25" customHeight="1">
      <c r="A228" s="88" t="s">
        <v>266</v>
      </c>
      <c r="B228" s="87"/>
      <c r="C228" s="34" t="s">
        <v>492</v>
      </c>
      <c r="D228" s="35">
        <f>SUM(D229)</f>
        <v>3891200</v>
      </c>
      <c r="E228" s="35">
        <f>SUM(E229)</f>
        <v>3891200</v>
      </c>
      <c r="F228" s="35">
        <f t="shared" ref="D228:F232" si="91">SUM(F229)</f>
        <v>3863811</v>
      </c>
      <c r="G228" s="35"/>
      <c r="H228" s="35"/>
      <c r="I228" s="35">
        <f t="shared" ref="I228:I232" si="92">SUM(I229)</f>
        <v>3863811</v>
      </c>
      <c r="J228" s="60">
        <f t="shared" si="78"/>
        <v>27389</v>
      </c>
      <c r="K228" s="96">
        <f t="shared" si="74"/>
        <v>27389</v>
      </c>
    </row>
    <row r="229" spans="1:11" ht="14.25" customHeight="1">
      <c r="A229" s="88" t="s">
        <v>267</v>
      </c>
      <c r="B229" s="87"/>
      <c r="C229" s="34" t="s">
        <v>491</v>
      </c>
      <c r="D229" s="35">
        <f>D231+D235+D245+D249</f>
        <v>3891200</v>
      </c>
      <c r="E229" s="35">
        <f>E231+E235+E245+E249</f>
        <v>3891200</v>
      </c>
      <c r="F229" s="35">
        <f>F231+F235+F245+F249</f>
        <v>3863811</v>
      </c>
      <c r="G229" s="35"/>
      <c r="H229" s="35"/>
      <c r="I229" s="35">
        <f>F229</f>
        <v>3863811</v>
      </c>
      <c r="J229" s="60">
        <f t="shared" si="78"/>
        <v>27389</v>
      </c>
      <c r="K229" s="96">
        <f t="shared" si="74"/>
        <v>27389</v>
      </c>
    </row>
    <row r="230" spans="1:11" ht="14.25" customHeight="1">
      <c r="A230" s="32" t="s">
        <v>193</v>
      </c>
      <c r="B230" s="26"/>
      <c r="C230" s="34" t="s">
        <v>490</v>
      </c>
      <c r="D230" s="35">
        <f t="shared" si="91"/>
        <v>43239</v>
      </c>
      <c r="E230" s="35">
        <f t="shared" si="91"/>
        <v>43239</v>
      </c>
      <c r="F230" s="35">
        <f t="shared" si="91"/>
        <v>43239</v>
      </c>
      <c r="G230" s="35"/>
      <c r="H230" s="35"/>
      <c r="I230" s="35">
        <f t="shared" si="92"/>
        <v>43239</v>
      </c>
      <c r="J230" s="60">
        <f t="shared" si="78"/>
        <v>0</v>
      </c>
      <c r="K230" s="96">
        <f t="shared" si="74"/>
        <v>0</v>
      </c>
    </row>
    <row r="231" spans="1:11" ht="85.5" customHeight="1">
      <c r="A231" s="82" t="s">
        <v>150</v>
      </c>
      <c r="B231" s="26"/>
      <c r="C231" s="34" t="s">
        <v>489</v>
      </c>
      <c r="D231" s="35">
        <f t="shared" si="91"/>
        <v>43239</v>
      </c>
      <c r="E231" s="35">
        <f t="shared" si="91"/>
        <v>43239</v>
      </c>
      <c r="F231" s="35">
        <f t="shared" si="91"/>
        <v>43239</v>
      </c>
      <c r="G231" s="35"/>
      <c r="H231" s="35"/>
      <c r="I231" s="35">
        <f t="shared" si="92"/>
        <v>43239</v>
      </c>
      <c r="J231" s="60">
        <f t="shared" si="78"/>
        <v>0</v>
      </c>
      <c r="K231" s="96">
        <f t="shared" si="74"/>
        <v>0</v>
      </c>
    </row>
    <row r="232" spans="1:11" ht="52.5" customHeight="1">
      <c r="A232" s="32" t="s">
        <v>154</v>
      </c>
      <c r="B232" s="26"/>
      <c r="C232" s="34" t="s">
        <v>488</v>
      </c>
      <c r="D232" s="35">
        <f t="shared" si="91"/>
        <v>43239</v>
      </c>
      <c r="E232" s="35">
        <f t="shared" si="91"/>
        <v>43239</v>
      </c>
      <c r="F232" s="35">
        <f t="shared" si="91"/>
        <v>43239</v>
      </c>
      <c r="G232" s="35"/>
      <c r="H232" s="35"/>
      <c r="I232" s="35">
        <f t="shared" si="92"/>
        <v>43239</v>
      </c>
      <c r="J232" s="60">
        <f t="shared" si="78"/>
        <v>0</v>
      </c>
      <c r="K232" s="96">
        <f t="shared" si="74"/>
        <v>0</v>
      </c>
    </row>
    <row r="233" spans="1:11" ht="14.25" customHeight="1">
      <c r="A233" s="32" t="s">
        <v>137</v>
      </c>
      <c r="B233" s="26"/>
      <c r="C233" s="34" t="s">
        <v>487</v>
      </c>
      <c r="D233" s="35">
        <f>SUM(D234)</f>
        <v>43239</v>
      </c>
      <c r="E233" s="35">
        <f>SUM(E234)</f>
        <v>43239</v>
      </c>
      <c r="F233" s="35">
        <f>SUM(F234)</f>
        <v>43239</v>
      </c>
      <c r="G233" s="35"/>
      <c r="H233" s="35"/>
      <c r="I233" s="35">
        <f>SUM(I234)</f>
        <v>43239</v>
      </c>
      <c r="J233" s="60">
        <f t="shared" ref="J233:J260" si="93">E233-F233</f>
        <v>0</v>
      </c>
      <c r="K233" s="96">
        <f t="shared" si="74"/>
        <v>0</v>
      </c>
    </row>
    <row r="234" spans="1:11" ht="21.75" customHeight="1">
      <c r="A234" s="17" t="s">
        <v>270</v>
      </c>
      <c r="B234" s="26"/>
      <c r="C234" s="89" t="s">
        <v>486</v>
      </c>
      <c r="D234" s="11">
        <v>43239</v>
      </c>
      <c r="E234" s="11">
        <v>43239</v>
      </c>
      <c r="F234" s="11">
        <v>43239</v>
      </c>
      <c r="G234" s="11"/>
      <c r="H234" s="11"/>
      <c r="I234" s="11">
        <v>43239</v>
      </c>
      <c r="J234" s="29">
        <f t="shared" si="93"/>
        <v>0</v>
      </c>
      <c r="K234" s="100">
        <f t="shared" si="74"/>
        <v>0</v>
      </c>
    </row>
    <row r="235" spans="1:11" s="44" customFormat="1" ht="20.55" customHeight="1">
      <c r="A235" s="41" t="s">
        <v>164</v>
      </c>
      <c r="B235" s="45"/>
      <c r="C235" s="34" t="s">
        <v>485</v>
      </c>
      <c r="D235" s="47">
        <f>D236+D240+D245</f>
        <v>3533661</v>
      </c>
      <c r="E235" s="47">
        <f t="shared" ref="E235:I235" si="94">E236+E240+E245</f>
        <v>3533661</v>
      </c>
      <c r="F235" s="47">
        <f t="shared" si="94"/>
        <v>3506272</v>
      </c>
      <c r="G235" s="47"/>
      <c r="H235" s="47"/>
      <c r="I235" s="47">
        <f t="shared" si="94"/>
        <v>3506272</v>
      </c>
      <c r="J235" s="60">
        <f t="shared" si="93"/>
        <v>27389</v>
      </c>
      <c r="K235" s="96">
        <f t="shared" si="74"/>
        <v>27389</v>
      </c>
    </row>
    <row r="236" spans="1:11" s="36" customFormat="1" ht="70.5" customHeight="1">
      <c r="A236" s="32" t="s">
        <v>165</v>
      </c>
      <c r="B236" s="33"/>
      <c r="C236" s="34" t="s">
        <v>484</v>
      </c>
      <c r="D236" s="35">
        <f>D237</f>
        <v>2880561</v>
      </c>
      <c r="E236" s="35">
        <f>E237</f>
        <v>2880561</v>
      </c>
      <c r="F236" s="35">
        <f>F237</f>
        <v>2880561</v>
      </c>
      <c r="G236" s="35"/>
      <c r="H236" s="35"/>
      <c r="I236" s="35">
        <f>I237</f>
        <v>2880561</v>
      </c>
      <c r="J236" s="60">
        <f t="shared" si="93"/>
        <v>0</v>
      </c>
      <c r="K236" s="96">
        <f t="shared" si="74"/>
        <v>0</v>
      </c>
    </row>
    <row r="237" spans="1:11" s="36" customFormat="1" ht="53.25" customHeight="1">
      <c r="A237" s="32" t="s">
        <v>154</v>
      </c>
      <c r="B237" s="33"/>
      <c r="C237" s="34" t="s">
        <v>476</v>
      </c>
      <c r="D237" s="35">
        <f>D239</f>
        <v>2880561</v>
      </c>
      <c r="E237" s="35">
        <f>E239</f>
        <v>2880561</v>
      </c>
      <c r="F237" s="35">
        <f>F239</f>
        <v>2880561</v>
      </c>
      <c r="G237" s="35"/>
      <c r="H237" s="35"/>
      <c r="I237" s="35">
        <f>I239</f>
        <v>2880561</v>
      </c>
      <c r="J237" s="60">
        <f t="shared" si="93"/>
        <v>0</v>
      </c>
      <c r="K237" s="96">
        <f t="shared" si="74"/>
        <v>0</v>
      </c>
    </row>
    <row r="238" spans="1:11" s="115" customFormat="1" ht="14.25" customHeight="1">
      <c r="A238" s="92" t="s">
        <v>137</v>
      </c>
      <c r="B238" s="93"/>
      <c r="C238" s="94" t="s">
        <v>483</v>
      </c>
      <c r="D238" s="95">
        <f>D239</f>
        <v>2880561</v>
      </c>
      <c r="E238" s="95">
        <f>E239</f>
        <v>2880561</v>
      </c>
      <c r="F238" s="95">
        <f>F239</f>
        <v>2880561</v>
      </c>
      <c r="G238" s="95"/>
      <c r="H238" s="95"/>
      <c r="I238" s="95">
        <f>I239</f>
        <v>2880561</v>
      </c>
      <c r="J238" s="96">
        <f t="shared" si="93"/>
        <v>0</v>
      </c>
      <c r="K238" s="96">
        <f t="shared" si="74"/>
        <v>0</v>
      </c>
    </row>
    <row r="239" spans="1:11" s="116" customFormat="1" ht="20.25" customHeight="1">
      <c r="A239" s="97" t="s">
        <v>166</v>
      </c>
      <c r="B239" s="98"/>
      <c r="C239" s="99" t="s">
        <v>482</v>
      </c>
      <c r="D239" s="91">
        <f>2895661-15100</f>
        <v>2880561</v>
      </c>
      <c r="E239" s="91">
        <f>2895661-15100</f>
        <v>2880561</v>
      </c>
      <c r="F239" s="91">
        <f>2895661-15100</f>
        <v>2880561</v>
      </c>
      <c r="G239" s="91"/>
      <c r="H239" s="91"/>
      <c r="I239" s="91">
        <f>F239</f>
        <v>2880561</v>
      </c>
      <c r="J239" s="100">
        <f t="shared" si="93"/>
        <v>0</v>
      </c>
      <c r="K239" s="100">
        <f t="shared" si="74"/>
        <v>0</v>
      </c>
    </row>
    <row r="240" spans="1:11" s="40" customFormat="1" ht="66.599999999999994" customHeight="1">
      <c r="A240" s="82" t="s">
        <v>294</v>
      </c>
      <c r="B240" s="26"/>
      <c r="C240" s="34" t="s">
        <v>470</v>
      </c>
      <c r="D240" s="35">
        <f t="shared" ref="D240:F241" si="95">SUM(D241)</f>
        <v>638000</v>
      </c>
      <c r="E240" s="35">
        <f t="shared" si="95"/>
        <v>638000</v>
      </c>
      <c r="F240" s="35">
        <f t="shared" si="95"/>
        <v>610611</v>
      </c>
      <c r="G240" s="35"/>
      <c r="H240" s="35"/>
      <c r="I240" s="35">
        <f t="shared" ref="I240:I241" si="96">SUM(I241)</f>
        <v>610611</v>
      </c>
      <c r="J240" s="84">
        <f t="shared" si="93"/>
        <v>27389</v>
      </c>
      <c r="K240" s="96">
        <f t="shared" si="74"/>
        <v>27389</v>
      </c>
    </row>
    <row r="241" spans="1:11" s="40" customFormat="1" ht="28.8" customHeight="1">
      <c r="A241" s="32" t="s">
        <v>127</v>
      </c>
      <c r="B241" s="33"/>
      <c r="C241" s="34" t="s">
        <v>471</v>
      </c>
      <c r="D241" s="35">
        <f t="shared" si="95"/>
        <v>638000</v>
      </c>
      <c r="E241" s="35">
        <f t="shared" si="95"/>
        <v>638000</v>
      </c>
      <c r="F241" s="35">
        <f t="shared" si="95"/>
        <v>610611</v>
      </c>
      <c r="G241" s="35"/>
      <c r="H241" s="35"/>
      <c r="I241" s="35">
        <f t="shared" si="96"/>
        <v>610611</v>
      </c>
      <c r="J241" s="60">
        <f t="shared" si="93"/>
        <v>27389</v>
      </c>
      <c r="K241" s="96">
        <f t="shared" si="74"/>
        <v>27389</v>
      </c>
    </row>
    <row r="242" spans="1:11" s="40" customFormat="1" ht="12" customHeight="1">
      <c r="A242" s="32" t="s">
        <v>119</v>
      </c>
      <c r="B242" s="33"/>
      <c r="C242" s="34" t="s">
        <v>472</v>
      </c>
      <c r="D242" s="35">
        <f>SUM(D243+D244)</f>
        <v>638000</v>
      </c>
      <c r="E242" s="35">
        <f>SUM(E243+E244)</f>
        <v>638000</v>
      </c>
      <c r="F242" s="35">
        <f>SUM(F243+F244)</f>
        <v>610611</v>
      </c>
      <c r="G242" s="35"/>
      <c r="H242" s="35"/>
      <c r="I242" s="35">
        <f>SUM(I243+I244)</f>
        <v>610611</v>
      </c>
      <c r="J242" s="60">
        <f t="shared" si="93"/>
        <v>27389</v>
      </c>
      <c r="K242" s="96">
        <f t="shared" si="74"/>
        <v>27389</v>
      </c>
    </row>
    <row r="243" spans="1:11" s="40" customFormat="1" ht="12" customHeight="1">
      <c r="A243" s="72" t="s">
        <v>203</v>
      </c>
      <c r="B243" s="73"/>
      <c r="C243" s="74" t="s">
        <v>473</v>
      </c>
      <c r="D243" s="75">
        <v>635000</v>
      </c>
      <c r="E243" s="75">
        <v>635000</v>
      </c>
      <c r="F243" s="75">
        <v>607611</v>
      </c>
      <c r="G243" s="75"/>
      <c r="H243" s="75"/>
      <c r="I243" s="75">
        <v>607611</v>
      </c>
      <c r="J243" s="83">
        <f t="shared" si="93"/>
        <v>27389</v>
      </c>
      <c r="K243" s="100">
        <f t="shared" si="74"/>
        <v>27389</v>
      </c>
    </row>
    <row r="244" spans="1:11" s="40" customFormat="1" ht="12" customHeight="1">
      <c r="A244" s="72" t="s">
        <v>203</v>
      </c>
      <c r="B244" s="73"/>
      <c r="C244" s="74" t="s">
        <v>474</v>
      </c>
      <c r="D244" s="75">
        <v>3000</v>
      </c>
      <c r="E244" s="75">
        <v>3000</v>
      </c>
      <c r="F244" s="75">
        <v>3000</v>
      </c>
      <c r="G244" s="75"/>
      <c r="H244" s="75"/>
      <c r="I244" s="75">
        <v>3000</v>
      </c>
      <c r="J244" s="83">
        <f t="shared" si="93"/>
        <v>0</v>
      </c>
      <c r="K244" s="100">
        <f t="shared" si="74"/>
        <v>0</v>
      </c>
    </row>
    <row r="245" spans="1:11" s="40" customFormat="1" ht="74.25" customHeight="1">
      <c r="A245" s="82" t="s">
        <v>295</v>
      </c>
      <c r="B245" s="26"/>
      <c r="C245" s="34" t="s">
        <v>449</v>
      </c>
      <c r="D245" s="35">
        <f>SUM(D246)</f>
        <v>15100</v>
      </c>
      <c r="E245" s="35">
        <f>SUM(E246)</f>
        <v>15100</v>
      </c>
      <c r="F245" s="35">
        <f>SUM(F246)</f>
        <v>15100</v>
      </c>
      <c r="G245" s="35"/>
      <c r="H245" s="35"/>
      <c r="I245" s="35">
        <f>SUM(I246)</f>
        <v>15100</v>
      </c>
      <c r="J245" s="60">
        <f t="shared" si="93"/>
        <v>0</v>
      </c>
      <c r="K245" s="96">
        <f t="shared" si="74"/>
        <v>0</v>
      </c>
    </row>
    <row r="246" spans="1:11" s="40" customFormat="1" ht="51.75" customHeight="1">
      <c r="A246" s="82" t="s">
        <v>154</v>
      </c>
      <c r="B246" s="26"/>
      <c r="C246" s="34" t="s">
        <v>448</v>
      </c>
      <c r="D246" s="35">
        <f t="shared" ref="D246:F246" si="97">SUM(D247)</f>
        <v>15100</v>
      </c>
      <c r="E246" s="35">
        <f t="shared" si="97"/>
        <v>15100</v>
      </c>
      <c r="F246" s="35">
        <f t="shared" si="97"/>
        <v>15100</v>
      </c>
      <c r="G246" s="35"/>
      <c r="H246" s="35"/>
      <c r="I246" s="35">
        <f t="shared" ref="I246" si="98">SUM(I247)</f>
        <v>15100</v>
      </c>
      <c r="J246" s="60">
        <f t="shared" si="93"/>
        <v>0</v>
      </c>
      <c r="K246" s="96">
        <f t="shared" si="74"/>
        <v>0</v>
      </c>
    </row>
    <row r="247" spans="1:11" s="40" customFormat="1" ht="15" customHeight="1">
      <c r="A247" s="82" t="s">
        <v>137</v>
      </c>
      <c r="B247" s="26"/>
      <c r="C247" s="34" t="s">
        <v>447</v>
      </c>
      <c r="D247" s="35">
        <f>SUM(D248)</f>
        <v>15100</v>
      </c>
      <c r="E247" s="35">
        <f>SUM(E248)</f>
        <v>15100</v>
      </c>
      <c r="F247" s="35">
        <f>SUM(F248)</f>
        <v>15100</v>
      </c>
      <c r="G247" s="35"/>
      <c r="H247" s="35"/>
      <c r="I247" s="35">
        <f>SUM(I248)</f>
        <v>15100</v>
      </c>
      <c r="J247" s="60">
        <f t="shared" si="93"/>
        <v>0</v>
      </c>
      <c r="K247" s="96">
        <f t="shared" si="74"/>
        <v>0</v>
      </c>
    </row>
    <row r="248" spans="1:11" s="40" customFormat="1" ht="21" customHeight="1">
      <c r="A248" s="86" t="s">
        <v>166</v>
      </c>
      <c r="B248" s="26"/>
      <c r="C248" s="9" t="s">
        <v>446</v>
      </c>
      <c r="D248" s="11">
        <f>11600+3500</f>
        <v>15100</v>
      </c>
      <c r="E248" s="11">
        <f>11600+3500</f>
        <v>15100</v>
      </c>
      <c r="F248" s="11">
        <f>11600+3500</f>
        <v>15100</v>
      </c>
      <c r="G248" s="11"/>
      <c r="H248" s="11"/>
      <c r="I248" s="11">
        <f>F248</f>
        <v>15100</v>
      </c>
      <c r="J248" s="29">
        <f t="shared" si="93"/>
        <v>0</v>
      </c>
      <c r="K248" s="100">
        <f t="shared" si="74"/>
        <v>0</v>
      </c>
    </row>
    <row r="249" spans="1:11" s="40" customFormat="1" ht="24" customHeight="1">
      <c r="A249" s="32" t="s">
        <v>162</v>
      </c>
      <c r="B249" s="26"/>
      <c r="C249" s="34" t="s">
        <v>475</v>
      </c>
      <c r="D249" s="35">
        <f t="shared" ref="D249:F250" si="99">SUM(D250)</f>
        <v>299200</v>
      </c>
      <c r="E249" s="35">
        <f t="shared" si="99"/>
        <v>299200</v>
      </c>
      <c r="F249" s="35">
        <f t="shared" si="99"/>
        <v>299200</v>
      </c>
      <c r="G249" s="35"/>
      <c r="H249" s="35"/>
      <c r="I249" s="35">
        <f>SUM(I250)</f>
        <v>299200</v>
      </c>
      <c r="J249" s="60">
        <f t="shared" si="93"/>
        <v>0</v>
      </c>
      <c r="K249" s="96">
        <f t="shared" si="74"/>
        <v>0</v>
      </c>
    </row>
    <row r="250" spans="1:11" s="40" customFormat="1" ht="74.25" customHeight="1">
      <c r="A250" s="82" t="s">
        <v>163</v>
      </c>
      <c r="B250" s="26"/>
      <c r="C250" s="34" t="s">
        <v>476</v>
      </c>
      <c r="D250" s="35">
        <f t="shared" si="99"/>
        <v>299200</v>
      </c>
      <c r="E250" s="35">
        <f t="shared" si="99"/>
        <v>299200</v>
      </c>
      <c r="F250" s="35">
        <f t="shared" si="99"/>
        <v>299200</v>
      </c>
      <c r="G250" s="35"/>
      <c r="H250" s="35"/>
      <c r="I250" s="35">
        <f>SUM(I251)</f>
        <v>299200</v>
      </c>
      <c r="J250" s="60">
        <f t="shared" si="93"/>
        <v>0</v>
      </c>
      <c r="K250" s="96">
        <f t="shared" ref="K250:K260" si="100">J250</f>
        <v>0</v>
      </c>
    </row>
    <row r="251" spans="1:11" s="40" customFormat="1" ht="53.25" customHeight="1">
      <c r="A251" s="82" t="s">
        <v>154</v>
      </c>
      <c r="B251" s="26"/>
      <c r="C251" s="34" t="s">
        <v>476</v>
      </c>
      <c r="D251" s="35">
        <f t="shared" ref="D251:F251" si="101">SUM(D252)</f>
        <v>299200</v>
      </c>
      <c r="E251" s="35">
        <f t="shared" si="101"/>
        <v>299200</v>
      </c>
      <c r="F251" s="35">
        <f t="shared" si="101"/>
        <v>299200</v>
      </c>
      <c r="G251" s="35"/>
      <c r="H251" s="35"/>
      <c r="I251" s="35">
        <f t="shared" ref="I251" si="102">SUM(I252)</f>
        <v>299200</v>
      </c>
      <c r="J251" s="60">
        <f t="shared" si="93"/>
        <v>0</v>
      </c>
      <c r="K251" s="96">
        <f t="shared" si="100"/>
        <v>0</v>
      </c>
    </row>
    <row r="252" spans="1:11" s="40" customFormat="1" ht="13.5" customHeight="1">
      <c r="A252" s="82" t="s">
        <v>137</v>
      </c>
      <c r="B252" s="26"/>
      <c r="C252" s="34" t="s">
        <v>477</v>
      </c>
      <c r="D252" s="35">
        <f>SUM(D253)</f>
        <v>299200</v>
      </c>
      <c r="E252" s="35">
        <f>SUM(E253)</f>
        <v>299200</v>
      </c>
      <c r="F252" s="35">
        <f>SUM(F253)</f>
        <v>299200</v>
      </c>
      <c r="G252" s="35"/>
      <c r="H252" s="35"/>
      <c r="I252" s="35">
        <f>SUM(I253)</f>
        <v>299200</v>
      </c>
      <c r="J252" s="60">
        <f t="shared" si="93"/>
        <v>0</v>
      </c>
      <c r="K252" s="96">
        <f t="shared" si="100"/>
        <v>0</v>
      </c>
    </row>
    <row r="253" spans="1:11" s="40" customFormat="1" ht="24" customHeight="1">
      <c r="A253" s="86" t="s">
        <v>166</v>
      </c>
      <c r="B253" s="26"/>
      <c r="C253" s="9" t="s">
        <v>478</v>
      </c>
      <c r="D253" s="11">
        <f>229800+69400</f>
        <v>299200</v>
      </c>
      <c r="E253" s="11">
        <f>229800+69400</f>
        <v>299200</v>
      </c>
      <c r="F253" s="11">
        <v>299200</v>
      </c>
      <c r="G253" s="11"/>
      <c r="H253" s="11"/>
      <c r="I253" s="11">
        <v>299200</v>
      </c>
      <c r="J253" s="29">
        <f t="shared" si="93"/>
        <v>0</v>
      </c>
      <c r="K253" s="100">
        <f t="shared" si="100"/>
        <v>0</v>
      </c>
    </row>
    <row r="254" spans="1:11" s="44" customFormat="1" ht="12">
      <c r="A254" s="41" t="s">
        <v>187</v>
      </c>
      <c r="B254" s="45"/>
      <c r="C254" s="34" t="s">
        <v>445</v>
      </c>
      <c r="D254" s="47">
        <f t="shared" ref="D254:F257" si="103">D255</f>
        <v>10000</v>
      </c>
      <c r="E254" s="47">
        <f t="shared" si="103"/>
        <v>10000</v>
      </c>
      <c r="F254" s="47">
        <f t="shared" si="103"/>
        <v>9925</v>
      </c>
      <c r="G254" s="47"/>
      <c r="H254" s="47"/>
      <c r="I254" s="47">
        <f>F254</f>
        <v>9925</v>
      </c>
      <c r="J254" s="60">
        <f t="shared" si="93"/>
        <v>75</v>
      </c>
      <c r="K254" s="96">
        <f t="shared" si="100"/>
        <v>75</v>
      </c>
    </row>
    <row r="255" spans="1:11" s="44" customFormat="1" ht="12">
      <c r="A255" s="41" t="s">
        <v>186</v>
      </c>
      <c r="B255" s="45"/>
      <c r="C255" s="34" t="s">
        <v>444</v>
      </c>
      <c r="D255" s="47">
        <f t="shared" si="103"/>
        <v>10000</v>
      </c>
      <c r="E255" s="47">
        <f t="shared" si="103"/>
        <v>10000</v>
      </c>
      <c r="F255" s="47">
        <f t="shared" si="103"/>
        <v>9925</v>
      </c>
      <c r="G255" s="47"/>
      <c r="H255" s="47"/>
      <c r="I255" s="47">
        <f>F255</f>
        <v>9925</v>
      </c>
      <c r="J255" s="60">
        <f t="shared" si="93"/>
        <v>75</v>
      </c>
      <c r="K255" s="96">
        <f t="shared" si="100"/>
        <v>75</v>
      </c>
    </row>
    <row r="256" spans="1:11" s="44" customFormat="1" ht="31.5" customHeight="1">
      <c r="A256" s="32" t="s">
        <v>167</v>
      </c>
      <c r="B256" s="45"/>
      <c r="C256" s="34" t="s">
        <v>443</v>
      </c>
      <c r="D256" s="47">
        <f t="shared" si="103"/>
        <v>10000</v>
      </c>
      <c r="E256" s="47">
        <f t="shared" si="103"/>
        <v>10000</v>
      </c>
      <c r="F256" s="47">
        <f t="shared" si="103"/>
        <v>9925</v>
      </c>
      <c r="G256" s="47"/>
      <c r="H256" s="47"/>
      <c r="I256" s="47">
        <f>F256</f>
        <v>9925</v>
      </c>
      <c r="J256" s="60">
        <f t="shared" si="93"/>
        <v>75</v>
      </c>
      <c r="K256" s="96">
        <f t="shared" si="100"/>
        <v>75</v>
      </c>
    </row>
    <row r="257" spans="1:11" s="36" customFormat="1" ht="64.05" customHeight="1">
      <c r="A257" s="32" t="s">
        <v>168</v>
      </c>
      <c r="B257" s="33"/>
      <c r="C257" s="34" t="s">
        <v>442</v>
      </c>
      <c r="D257" s="35">
        <f t="shared" si="103"/>
        <v>10000</v>
      </c>
      <c r="E257" s="35">
        <f t="shared" si="103"/>
        <v>10000</v>
      </c>
      <c r="F257" s="35">
        <f t="shared" si="103"/>
        <v>9925</v>
      </c>
      <c r="G257" s="35"/>
      <c r="H257" s="35"/>
      <c r="I257" s="35">
        <f>F257</f>
        <v>9925</v>
      </c>
      <c r="J257" s="60">
        <f t="shared" si="93"/>
        <v>75</v>
      </c>
      <c r="K257" s="96">
        <f t="shared" si="100"/>
        <v>75</v>
      </c>
    </row>
    <row r="258" spans="1:11" s="36" customFormat="1" ht="32.25" customHeight="1">
      <c r="A258" s="32" t="s">
        <v>127</v>
      </c>
      <c r="B258" s="33"/>
      <c r="C258" s="34" t="s">
        <v>441</v>
      </c>
      <c r="D258" s="35">
        <f>D259+D260</f>
        <v>10000</v>
      </c>
      <c r="E258" s="35">
        <f>E259+E260</f>
        <v>10000</v>
      </c>
      <c r="F258" s="35">
        <f>F259+F260</f>
        <v>9925</v>
      </c>
      <c r="G258" s="35"/>
      <c r="H258" s="35"/>
      <c r="I258" s="35">
        <f>F258</f>
        <v>9925</v>
      </c>
      <c r="J258" s="60">
        <f t="shared" si="93"/>
        <v>75</v>
      </c>
      <c r="K258" s="96">
        <f t="shared" si="100"/>
        <v>75</v>
      </c>
    </row>
    <row r="259" spans="1:11" s="40" customFormat="1" ht="15.6" customHeight="1">
      <c r="A259" s="72" t="s">
        <v>207</v>
      </c>
      <c r="B259" s="28"/>
      <c r="C259" s="31" t="s">
        <v>440</v>
      </c>
      <c r="D259" s="13">
        <v>7600</v>
      </c>
      <c r="E259" s="13">
        <v>7600</v>
      </c>
      <c r="F259" s="13">
        <v>7575</v>
      </c>
      <c r="G259" s="13"/>
      <c r="H259" s="13"/>
      <c r="I259" s="13">
        <v>3600</v>
      </c>
      <c r="J259" s="29">
        <f t="shared" si="93"/>
        <v>25</v>
      </c>
      <c r="K259" s="100">
        <f t="shared" si="100"/>
        <v>25</v>
      </c>
    </row>
    <row r="260" spans="1:11" ht="14.1" customHeight="1">
      <c r="A260" s="102" t="s">
        <v>204</v>
      </c>
      <c r="B260" s="103"/>
      <c r="C260" s="9" t="s">
        <v>439</v>
      </c>
      <c r="D260" s="11">
        <v>2400</v>
      </c>
      <c r="E260" s="11">
        <v>2400</v>
      </c>
      <c r="F260" s="11">
        <v>2350</v>
      </c>
      <c r="G260" s="11"/>
      <c r="H260" s="11"/>
      <c r="I260" s="11">
        <f>F260</f>
        <v>2350</v>
      </c>
      <c r="J260" s="11">
        <f t="shared" si="93"/>
        <v>50</v>
      </c>
      <c r="K260" s="91">
        <f t="shared" si="100"/>
        <v>50</v>
      </c>
    </row>
    <row r="261" spans="1:11" ht="13.8" thickBot="1">
      <c r="A261" s="19"/>
      <c r="B261" s="14"/>
      <c r="C261" s="15"/>
      <c r="D261" s="16"/>
      <c r="E261" s="16"/>
      <c r="F261" s="16"/>
      <c r="G261" s="16"/>
      <c r="H261" s="16"/>
      <c r="I261" s="16"/>
      <c r="J261" s="20"/>
      <c r="K261" s="112"/>
    </row>
    <row r="262" spans="1:11" ht="16.5" customHeight="1" thickBot="1">
      <c r="A262" s="19" t="s">
        <v>250</v>
      </c>
      <c r="B262" s="21">
        <v>450</v>
      </c>
      <c r="C262" s="22" t="s">
        <v>200</v>
      </c>
      <c r="D262" s="23" t="s">
        <v>219</v>
      </c>
      <c r="E262" s="23" t="s">
        <v>219</v>
      </c>
      <c r="F262" s="23">
        <v>-2032213.85</v>
      </c>
      <c r="G262" s="23" t="s">
        <v>321</v>
      </c>
      <c r="H262" s="23" t="s">
        <v>321</v>
      </c>
      <c r="I262" s="23">
        <v>-455944.29</v>
      </c>
      <c r="J262" s="24" t="s">
        <v>219</v>
      </c>
      <c r="K262" s="113" t="s">
        <v>219</v>
      </c>
    </row>
  </sheetData>
  <mergeCells count="14">
    <mergeCell ref="K4:K5"/>
    <mergeCell ref="A3:A5"/>
    <mergeCell ref="F3:I3"/>
    <mergeCell ref="J4:J5"/>
    <mergeCell ref="A2:J2"/>
    <mergeCell ref="F4:F5"/>
    <mergeCell ref="B3:B5"/>
    <mergeCell ref="C3:C5"/>
    <mergeCell ref="D3:D5"/>
    <mergeCell ref="E3:E5"/>
    <mergeCell ref="H4:H5"/>
    <mergeCell ref="G4:G5"/>
    <mergeCell ref="I4:I5"/>
    <mergeCell ref="J3:K3"/>
  </mergeCells>
  <phoneticPr fontId="8" type="noConversion"/>
  <pageMargins left="0.55118110236220474" right="0.35433070866141736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abSelected="1" view="pageBreakPreview" topLeftCell="A16" workbookViewId="0">
      <selection activeCell="D25" sqref="D25"/>
    </sheetView>
  </sheetViews>
  <sheetFormatPr defaultRowHeight="13.2"/>
  <cols>
    <col min="1" max="1" width="28.21875" style="126" customWidth="1"/>
    <col min="2" max="2" width="8.88671875" style="126"/>
    <col min="3" max="3" width="17.44140625" style="126" customWidth="1"/>
    <col min="4" max="4" width="12.6640625" style="126" customWidth="1"/>
    <col min="5" max="5" width="14.21875" style="126" customWidth="1"/>
    <col min="6" max="6" width="13.33203125" style="126" customWidth="1"/>
    <col min="7" max="16384" width="8.88671875" style="126"/>
  </cols>
  <sheetData>
    <row r="1" spans="1:6">
      <c r="A1" s="319" t="s">
        <v>481</v>
      </c>
      <c r="B1" s="319"/>
      <c r="C1" s="319"/>
      <c r="D1" s="319"/>
      <c r="E1" s="319"/>
      <c r="F1" s="319"/>
    </row>
    <row r="2" spans="1:6" ht="13.8">
      <c r="A2" s="320" t="s">
        <v>458</v>
      </c>
      <c r="B2" s="320"/>
      <c r="C2" s="320"/>
      <c r="D2" s="320"/>
      <c r="E2" s="320"/>
      <c r="F2" s="320"/>
    </row>
    <row r="3" spans="1:6" ht="13.8" thickBot="1">
      <c r="A3" s="133"/>
      <c r="B3" s="134"/>
      <c r="C3" s="127"/>
      <c r="D3" s="135"/>
      <c r="E3" s="135"/>
      <c r="F3" s="136"/>
    </row>
    <row r="4" spans="1:6">
      <c r="A4" s="321" t="s">
        <v>459</v>
      </c>
      <c r="B4" s="324" t="s">
        <v>209</v>
      </c>
      <c r="C4" s="324" t="s">
        <v>460</v>
      </c>
      <c r="D4" s="327" t="s">
        <v>199</v>
      </c>
      <c r="E4" s="327" t="s">
        <v>215</v>
      </c>
      <c r="F4" s="330" t="s">
        <v>216</v>
      </c>
    </row>
    <row r="5" spans="1:6">
      <c r="A5" s="322"/>
      <c r="B5" s="325"/>
      <c r="C5" s="325"/>
      <c r="D5" s="328"/>
      <c r="E5" s="328"/>
      <c r="F5" s="331"/>
    </row>
    <row r="6" spans="1:6">
      <c r="A6" s="322"/>
      <c r="B6" s="325"/>
      <c r="C6" s="325"/>
      <c r="D6" s="328"/>
      <c r="E6" s="328"/>
      <c r="F6" s="331"/>
    </row>
    <row r="7" spans="1:6">
      <c r="A7" s="322"/>
      <c r="B7" s="325"/>
      <c r="C7" s="325"/>
      <c r="D7" s="328"/>
      <c r="E7" s="328"/>
      <c r="F7" s="331"/>
    </row>
    <row r="8" spans="1:6">
      <c r="A8" s="322"/>
      <c r="B8" s="325"/>
      <c r="C8" s="325"/>
      <c r="D8" s="328"/>
      <c r="E8" s="328"/>
      <c r="F8" s="331"/>
    </row>
    <row r="9" spans="1:6">
      <c r="A9" s="322"/>
      <c r="B9" s="325"/>
      <c r="C9" s="325"/>
      <c r="D9" s="328"/>
      <c r="E9" s="328"/>
      <c r="F9" s="331"/>
    </row>
    <row r="10" spans="1:6">
      <c r="A10" s="323"/>
      <c r="B10" s="326"/>
      <c r="C10" s="326"/>
      <c r="D10" s="329"/>
      <c r="E10" s="329"/>
      <c r="F10" s="332"/>
    </row>
    <row r="11" spans="1:6" ht="13.8" thickBot="1">
      <c r="A11" s="137">
        <v>1</v>
      </c>
      <c r="B11" s="138">
        <v>2</v>
      </c>
      <c r="C11" s="139">
        <v>3</v>
      </c>
      <c r="D11" s="140" t="s">
        <v>461</v>
      </c>
      <c r="E11" s="141" t="s">
        <v>462</v>
      </c>
      <c r="F11" s="142" t="s">
        <v>463</v>
      </c>
    </row>
    <row r="12" spans="1:6" ht="21">
      <c r="A12" s="143" t="s">
        <v>238</v>
      </c>
      <c r="B12" s="144" t="s">
        <v>234</v>
      </c>
      <c r="C12" s="145" t="s">
        <v>200</v>
      </c>
      <c r="D12" s="146">
        <v>2488158.14</v>
      </c>
      <c r="E12" s="147">
        <v>-455944.29</v>
      </c>
      <c r="F12" s="148">
        <v>2032213.85</v>
      </c>
    </row>
    <row r="13" spans="1:6">
      <c r="A13" s="149" t="s">
        <v>217</v>
      </c>
      <c r="B13" s="150"/>
      <c r="C13" s="151"/>
      <c r="D13" s="152"/>
      <c r="E13" s="153"/>
      <c r="F13" s="154"/>
    </row>
    <row r="14" spans="1:6" ht="21">
      <c r="A14" s="155" t="s">
        <v>239</v>
      </c>
      <c r="B14" s="156" t="s">
        <v>225</v>
      </c>
      <c r="C14" s="157" t="s">
        <v>200</v>
      </c>
      <c r="D14" s="158" t="s">
        <v>249</v>
      </c>
      <c r="E14" s="159" t="s">
        <v>249</v>
      </c>
      <c r="F14" s="148" t="s">
        <v>249</v>
      </c>
    </row>
    <row r="15" spans="1:6">
      <c r="A15" s="149" t="s">
        <v>224</v>
      </c>
      <c r="B15" s="150"/>
      <c r="C15" s="151"/>
      <c r="D15" s="152"/>
      <c r="E15" s="153"/>
      <c r="F15" s="154"/>
    </row>
    <row r="16" spans="1:6" ht="21">
      <c r="A16" s="160" t="s">
        <v>240</v>
      </c>
      <c r="B16" s="161" t="s">
        <v>226</v>
      </c>
      <c r="C16" s="162" t="s">
        <v>200</v>
      </c>
      <c r="D16" s="163" t="s">
        <v>249</v>
      </c>
      <c r="E16" s="164" t="s">
        <v>249</v>
      </c>
      <c r="F16" s="148" t="s">
        <v>249</v>
      </c>
    </row>
    <row r="17" spans="1:6">
      <c r="A17" s="165"/>
      <c r="B17" s="166"/>
      <c r="C17" s="167"/>
      <c r="D17" s="148"/>
      <c r="E17" s="168"/>
      <c r="F17" s="148"/>
    </row>
    <row r="18" spans="1:6">
      <c r="A18" s="155" t="s">
        <v>227</v>
      </c>
      <c r="B18" s="156" t="s">
        <v>228</v>
      </c>
      <c r="C18" s="157" t="s">
        <v>3</v>
      </c>
      <c r="D18" s="158">
        <v>2488158.14</v>
      </c>
      <c r="E18" s="159">
        <v>455944.29</v>
      </c>
      <c r="F18" s="148">
        <v>2032213.85</v>
      </c>
    </row>
    <row r="19" spans="1:6">
      <c r="A19" s="143" t="s">
        <v>464</v>
      </c>
      <c r="B19" s="166" t="s">
        <v>228</v>
      </c>
      <c r="C19" s="167" t="s">
        <v>102</v>
      </c>
      <c r="D19" s="148">
        <v>-23327200</v>
      </c>
      <c r="E19" s="168">
        <v>-24060939.32</v>
      </c>
      <c r="F19" s="148">
        <v>733739.32</v>
      </c>
    </row>
    <row r="20" spans="1:6">
      <c r="A20" s="143" t="s">
        <v>465</v>
      </c>
      <c r="B20" s="166" t="s">
        <v>229</v>
      </c>
      <c r="C20" s="167" t="s">
        <v>102</v>
      </c>
      <c r="D20" s="148">
        <v>-23327200</v>
      </c>
      <c r="E20" s="168">
        <v>-24060939.32</v>
      </c>
      <c r="F20" s="169" t="s">
        <v>466</v>
      </c>
    </row>
    <row r="21" spans="1:6">
      <c r="A21" s="143" t="s">
        <v>242</v>
      </c>
      <c r="B21" s="166" t="s">
        <v>229</v>
      </c>
      <c r="C21" s="167" t="s">
        <v>103</v>
      </c>
      <c r="D21" s="148">
        <v>-23327200</v>
      </c>
      <c r="E21" s="168">
        <v>-24060939.32</v>
      </c>
      <c r="F21" s="169" t="s">
        <v>466</v>
      </c>
    </row>
    <row r="22" spans="1:6">
      <c r="A22" s="170" t="s">
        <v>242</v>
      </c>
      <c r="B22" s="166" t="s">
        <v>229</v>
      </c>
      <c r="C22" s="167" t="s">
        <v>104</v>
      </c>
      <c r="D22" s="148">
        <v>-23327200</v>
      </c>
      <c r="E22" s="168">
        <v>-24060939.32</v>
      </c>
      <c r="F22" s="169" t="s">
        <v>466</v>
      </c>
    </row>
    <row r="23" spans="1:6">
      <c r="A23" s="171" t="s">
        <v>467</v>
      </c>
      <c r="B23" s="172" t="s">
        <v>229</v>
      </c>
      <c r="C23" s="173" t="s">
        <v>4</v>
      </c>
      <c r="D23" s="174">
        <v>-23327200</v>
      </c>
      <c r="E23" s="175">
        <v>-24060939.32</v>
      </c>
      <c r="F23" s="169" t="s">
        <v>466</v>
      </c>
    </row>
    <row r="24" spans="1:6">
      <c r="A24" s="171" t="s">
        <v>468</v>
      </c>
      <c r="B24" s="172" t="s">
        <v>230</v>
      </c>
      <c r="C24" s="167" t="s">
        <v>105</v>
      </c>
      <c r="D24" s="148">
        <v>25815358.140000001</v>
      </c>
      <c r="E24" s="168">
        <v>24516883.609999999</v>
      </c>
      <c r="F24" s="169" t="s">
        <v>466</v>
      </c>
    </row>
    <row r="25" spans="1:6">
      <c r="A25" s="171" t="s">
        <v>468</v>
      </c>
      <c r="B25" s="176" t="s">
        <v>230</v>
      </c>
      <c r="C25" s="177" t="s">
        <v>105</v>
      </c>
      <c r="D25" s="178">
        <v>25815358.140000001</v>
      </c>
      <c r="E25" s="179">
        <v>24516883.609999999</v>
      </c>
      <c r="F25" s="169" t="s">
        <v>466</v>
      </c>
    </row>
    <row r="26" spans="1:6">
      <c r="A26" s="171" t="s">
        <v>468</v>
      </c>
      <c r="B26" s="172" t="s">
        <v>230</v>
      </c>
      <c r="C26" s="173" t="s">
        <v>106</v>
      </c>
      <c r="D26" s="174">
        <v>25815358.140000001</v>
      </c>
      <c r="E26" s="175">
        <v>24516883.609999999</v>
      </c>
      <c r="F26" s="169" t="s">
        <v>466</v>
      </c>
    </row>
    <row r="27" spans="1:6">
      <c r="A27" s="171" t="s">
        <v>468</v>
      </c>
      <c r="B27" s="172" t="s">
        <v>230</v>
      </c>
      <c r="C27" s="173" t="s">
        <v>5</v>
      </c>
      <c r="D27" s="174">
        <v>25815358.140000001</v>
      </c>
      <c r="E27" s="175">
        <v>24516883.609999999</v>
      </c>
      <c r="F27" s="169" t="s">
        <v>466</v>
      </c>
    </row>
    <row r="28" spans="1:6" ht="13.8" thickBot="1">
      <c r="B28" s="180"/>
      <c r="C28" s="181" t="s">
        <v>469</v>
      </c>
      <c r="D28" s="181" t="s">
        <v>469</v>
      </c>
      <c r="E28" s="182" t="s">
        <v>469</v>
      </c>
      <c r="F28" s="169" t="s">
        <v>466</v>
      </c>
    </row>
    <row r="30" spans="1:6">
      <c r="A30" s="186" t="s">
        <v>626</v>
      </c>
      <c r="B30" s="186"/>
      <c r="C30" s="5"/>
      <c r="D30" s="5"/>
      <c r="E30" s="5"/>
      <c r="F30" s="5"/>
    </row>
    <row r="31" spans="1:6">
      <c r="A31" s="186"/>
      <c r="B31" s="186"/>
      <c r="C31" s="5"/>
      <c r="D31" s="5"/>
      <c r="E31" s="5"/>
      <c r="F31" s="5"/>
    </row>
    <row r="32" spans="1:6">
      <c r="A32" s="186"/>
      <c r="B32" s="186"/>
      <c r="C32" s="5"/>
      <c r="D32" s="5"/>
      <c r="E32" s="5"/>
      <c r="F32" s="5"/>
    </row>
    <row r="33" spans="1:6">
      <c r="A33" s="186" t="s">
        <v>627</v>
      </c>
      <c r="B33" s="186"/>
      <c r="C33" s="5"/>
      <c r="D33" s="5"/>
      <c r="E33" s="5"/>
      <c r="F33" s="5"/>
    </row>
    <row r="34" spans="1:6">
      <c r="A34" s="186" t="s">
        <v>628</v>
      </c>
      <c r="B34" s="186"/>
      <c r="C34" s="5"/>
      <c r="D34" s="5"/>
      <c r="E34" s="5"/>
      <c r="F34" s="5"/>
    </row>
    <row r="35" spans="1:6">
      <c r="A35" s="186"/>
      <c r="B35" s="186"/>
      <c r="C35" s="5"/>
      <c r="D35" s="5"/>
      <c r="E35" s="5"/>
      <c r="F35" s="5"/>
    </row>
    <row r="36" spans="1:6">
      <c r="A36" s="186"/>
      <c r="B36" s="186"/>
      <c r="C36" s="5"/>
      <c r="D36" s="5"/>
      <c r="E36" s="5"/>
      <c r="F36" s="5"/>
    </row>
    <row r="37" spans="1:6">
      <c r="A37" s="186" t="s">
        <v>629</v>
      </c>
      <c r="B37" s="186"/>
      <c r="C37" s="5"/>
      <c r="D37" s="5"/>
      <c r="E37" s="5"/>
      <c r="F37" s="5"/>
    </row>
    <row r="38" spans="1:6">
      <c r="A38" s="194"/>
      <c r="B38" s="194"/>
      <c r="C38" s="195"/>
      <c r="D38" s="195"/>
      <c r="E38" s="195"/>
      <c r="F38" s="195"/>
    </row>
    <row r="39" spans="1:6">
      <c r="A39" s="186"/>
      <c r="B39" s="186"/>
      <c r="C39" s="5"/>
      <c r="D39" s="5"/>
      <c r="E39" s="5"/>
      <c r="F39" s="5"/>
    </row>
    <row r="40" spans="1:6">
      <c r="A40" s="317" t="s">
        <v>630</v>
      </c>
      <c r="B40" s="317"/>
      <c r="C40" s="318"/>
      <c r="D40" s="318"/>
      <c r="E40" s="318"/>
      <c r="F40" s="318"/>
    </row>
  </sheetData>
  <mergeCells count="10">
    <mergeCell ref="A40:B40"/>
    <mergeCell ref="C40:F40"/>
    <mergeCell ref="A1:F1"/>
    <mergeCell ref="A2:F2"/>
    <mergeCell ref="A4:A10"/>
    <mergeCell ref="B4:B10"/>
    <mergeCell ref="C4:C10"/>
    <mergeCell ref="D4:D10"/>
    <mergeCell ref="E4:E10"/>
    <mergeCell ref="F4:F10"/>
  </mergeCells>
  <phoneticPr fontId="0" type="noConversion"/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0:F20 F21:F28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 F28">
    <cfRule type="cellIs" dxfId="3" priority="4" stopIfTrue="1" operator="equal">
      <formula>0</formula>
    </cfRule>
  </conditionalFormatting>
  <conditionalFormatting sqref="E24">
    <cfRule type="cellIs" dxfId="2" priority="3" stopIfTrue="1" operator="equal">
      <formula>0</formula>
    </cfRule>
  </conditionalFormatting>
  <conditionalFormatting sqref="E19:E20">
    <cfRule type="cellIs" dxfId="1" priority="2" stopIfTrue="1" operator="equal">
      <formula>0</formula>
    </cfRule>
  </conditionalFormatting>
  <conditionalFormatting sqref="F20:F28">
    <cfRule type="cellIs" dxfId="0" priority="1" stopIfTrue="1" operator="equal">
      <formula>0</formula>
    </cfRule>
  </conditionalFormatting>
  <pageMargins left="0.28999999999999998" right="0.31496062992125984" top="0.59055118110236227" bottom="0.39370078740157483" header="0.23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дох.</vt:lpstr>
      <vt:lpstr>расх.</vt:lpstr>
      <vt:lpstr>источ.</vt:lpstr>
      <vt:lpstr>дох.!Область_печати</vt:lpstr>
      <vt:lpstr>источ.!Область_печати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2017-03-21T13:26:45Z</cp:lastPrinted>
  <dcterms:created xsi:type="dcterms:W3CDTF">2007-09-21T13:36:41Z</dcterms:created>
  <dcterms:modified xsi:type="dcterms:W3CDTF">2017-03-21T13:27:21Z</dcterms:modified>
</cp:coreProperties>
</file>