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172" yWindow="-12" windowWidth="5184" windowHeight="4500" activeTab="1"/>
  </bookViews>
  <sheets>
    <sheet name="1 лист" sheetId="4" r:id="rId1"/>
    <sheet name="Источники" sheetId="6" r:id="rId2"/>
  </sheets>
  <definedNames>
    <definedName name="_xlnm._FilterDatabase" localSheetId="0" hidden="1">'1 лист'!$C$26:$K$277</definedName>
    <definedName name="_xlnm.Print_Area" localSheetId="0">'1 лист'!$A$1:$CK$295</definedName>
  </definedNames>
  <calcPr calcId="124519"/>
</workbook>
</file>

<file path=xl/calcChain.xml><?xml version="1.0" encoding="utf-8"?>
<calcChain xmlns="http://schemas.openxmlformats.org/spreadsheetml/2006/main">
  <c r="I60" i="4"/>
  <c r="G60"/>
  <c r="I52"/>
  <c r="G52"/>
  <c r="I51"/>
  <c r="K51" s="1"/>
  <c r="L51" s="1"/>
  <c r="G51"/>
  <c r="I59"/>
  <c r="G59"/>
  <c r="K25"/>
  <c r="L25" s="1"/>
  <c r="K34"/>
  <c r="L34" s="1"/>
  <c r="K35"/>
  <c r="L35" s="1"/>
  <c r="K38"/>
  <c r="L38" s="1"/>
  <c r="K44"/>
  <c r="L44" s="1"/>
  <c r="K52"/>
  <c r="L52" s="1"/>
  <c r="K55"/>
  <c r="L55" s="1"/>
  <c r="K61"/>
  <c r="L61" s="1"/>
  <c r="K62"/>
  <c r="L62" s="1"/>
  <c r="K63"/>
  <c r="L63" s="1"/>
  <c r="K68"/>
  <c r="L68" s="1"/>
  <c r="K72"/>
  <c r="L72" s="1"/>
  <c r="K77"/>
  <c r="L77" s="1"/>
  <c r="K79"/>
  <c r="L79" s="1"/>
  <c r="K81"/>
  <c r="L81" s="1"/>
  <c r="K86"/>
  <c r="L86" s="1"/>
  <c r="K87"/>
  <c r="L87" s="1"/>
  <c r="K88"/>
  <c r="L88" s="1"/>
  <c r="K89"/>
  <c r="L89" s="1"/>
  <c r="K90"/>
  <c r="L90" s="1"/>
  <c r="K96"/>
  <c r="L96" s="1"/>
  <c r="K101"/>
  <c r="L101" s="1"/>
  <c r="K106"/>
  <c r="L106" s="1"/>
  <c r="K111"/>
  <c r="L111" s="1"/>
  <c r="K116"/>
  <c r="L116" s="1"/>
  <c r="K122"/>
  <c r="L122" s="1"/>
  <c r="K124"/>
  <c r="L124" s="1"/>
  <c r="K130"/>
  <c r="L130" s="1"/>
  <c r="K131"/>
  <c r="L131" s="1"/>
  <c r="K133"/>
  <c r="L133" s="1"/>
  <c r="K140"/>
  <c r="L140" s="1"/>
  <c r="K141"/>
  <c r="L141" s="1"/>
  <c r="K146"/>
  <c r="L146" s="1"/>
  <c r="K147"/>
  <c r="L147" s="1"/>
  <c r="K152"/>
  <c r="L152" s="1"/>
  <c r="K159"/>
  <c r="L159" s="1"/>
  <c r="K160"/>
  <c r="L160" s="1"/>
  <c r="K161"/>
  <c r="L161" s="1"/>
  <c r="K162"/>
  <c r="L162" s="1"/>
  <c r="K168"/>
  <c r="L168" s="1"/>
  <c r="K172"/>
  <c r="L172" s="1"/>
  <c r="K176"/>
  <c r="L176" s="1"/>
  <c r="K180"/>
  <c r="L180" s="1"/>
  <c r="K186"/>
  <c r="L186" s="1"/>
  <c r="K187"/>
  <c r="L187" s="1"/>
  <c r="K194"/>
  <c r="L194" s="1"/>
  <c r="K197"/>
  <c r="L197" s="1"/>
  <c r="K207"/>
  <c r="L207" s="1"/>
  <c r="K213"/>
  <c r="L213" s="1"/>
  <c r="K214"/>
  <c r="L214" s="1"/>
  <c r="K220"/>
  <c r="L220" s="1"/>
  <c r="K222"/>
  <c r="L222" s="1"/>
  <c r="K228"/>
  <c r="L228" s="1"/>
  <c r="K233"/>
  <c r="L233" s="1"/>
  <c r="K238"/>
  <c r="L238" s="1"/>
  <c r="K239"/>
  <c r="L239" s="1"/>
  <c r="K244"/>
  <c r="L244" s="1"/>
  <c r="K251"/>
  <c r="L251" s="1"/>
  <c r="K260"/>
  <c r="L260" s="1"/>
  <c r="K261"/>
  <c r="L261" s="1"/>
  <c r="K270"/>
  <c r="L270" s="1"/>
  <c r="K276"/>
  <c r="L276" s="1"/>
  <c r="K277"/>
  <c r="L277" s="1"/>
  <c r="I275"/>
  <c r="I274" s="1"/>
  <c r="I273" s="1"/>
  <c r="I272" s="1"/>
  <c r="I271" s="1"/>
  <c r="I269"/>
  <c r="I268" s="1"/>
  <c r="I267" s="1"/>
  <c r="I266" s="1"/>
  <c r="I265"/>
  <c r="I264" s="1"/>
  <c r="I263" s="1"/>
  <c r="I262" s="1"/>
  <c r="I259"/>
  <c r="I258" s="1"/>
  <c r="I257" s="1"/>
  <c r="I256"/>
  <c r="I255" s="1"/>
  <c r="I250"/>
  <c r="I249" s="1"/>
  <c r="I248" s="1"/>
  <c r="I243"/>
  <c r="I242" s="1"/>
  <c r="I241" s="1"/>
  <c r="I240" s="1"/>
  <c r="I237"/>
  <c r="I236"/>
  <c r="I235" s="1"/>
  <c r="I234" s="1"/>
  <c r="I232"/>
  <c r="I231"/>
  <c r="I230" s="1"/>
  <c r="I229" s="1"/>
  <c r="I227"/>
  <c r="I226"/>
  <c r="I225" s="1"/>
  <c r="I224" s="1"/>
  <c r="I223"/>
  <c r="I221"/>
  <c r="I219" s="1"/>
  <c r="I212"/>
  <c r="I211" s="1"/>
  <c r="I210" s="1"/>
  <c r="I209" s="1"/>
  <c r="I208" s="1"/>
  <c r="I206"/>
  <c r="I205" s="1"/>
  <c r="I204" s="1"/>
  <c r="I203"/>
  <c r="I202" s="1"/>
  <c r="I201" s="1"/>
  <c r="I200" s="1"/>
  <c r="I196"/>
  <c r="I195" s="1"/>
  <c r="I193"/>
  <c r="I192" s="1"/>
  <c r="I191" s="1"/>
  <c r="I185"/>
  <c r="I184" s="1"/>
  <c r="I183" s="1"/>
  <c r="I182" s="1"/>
  <c r="I181" s="1"/>
  <c r="I179"/>
  <c r="I178"/>
  <c r="I177" s="1"/>
  <c r="I175"/>
  <c r="I174" s="1"/>
  <c r="I173" s="1"/>
  <c r="I171"/>
  <c r="I170" s="1"/>
  <c r="I169" s="1"/>
  <c r="I167"/>
  <c r="I166" s="1"/>
  <c r="I158"/>
  <c r="I157" s="1"/>
  <c r="I156" s="1"/>
  <c r="I155" s="1"/>
  <c r="I154" s="1"/>
  <c r="I153" s="1"/>
  <c r="I151"/>
  <c r="I150"/>
  <c r="I149" s="1"/>
  <c r="I148" s="1"/>
  <c r="I145"/>
  <c r="I144"/>
  <c r="I143" s="1"/>
  <c r="I142" s="1"/>
  <c r="I139"/>
  <c r="I138"/>
  <c r="I137" s="1"/>
  <c r="I136" s="1"/>
  <c r="I135" s="1"/>
  <c r="I132"/>
  <c r="I129"/>
  <c r="I128" s="1"/>
  <c r="I127" s="1"/>
  <c r="I126" s="1"/>
  <c r="I125" s="1"/>
  <c r="I123"/>
  <c r="I121"/>
  <c r="I120" s="1"/>
  <c r="I119" s="1"/>
  <c r="I118" s="1"/>
  <c r="I117" s="1"/>
  <c r="I115"/>
  <c r="I114"/>
  <c r="I113" s="1"/>
  <c r="I112" s="1"/>
  <c r="I110"/>
  <c r="I109"/>
  <c r="I108" s="1"/>
  <c r="I107" s="1"/>
  <c r="I105"/>
  <c r="I104"/>
  <c r="I103" s="1"/>
  <c r="I102" s="1"/>
  <c r="I100"/>
  <c r="I99"/>
  <c r="I98" s="1"/>
  <c r="I97" s="1"/>
  <c r="I95"/>
  <c r="I94"/>
  <c r="I93" s="1"/>
  <c r="I92" s="1"/>
  <c r="I85"/>
  <c r="I84"/>
  <c r="I83" s="1"/>
  <c r="I82" s="1"/>
  <c r="I80"/>
  <c r="I78"/>
  <c r="I76"/>
  <c r="I75"/>
  <c r="I74" s="1"/>
  <c r="I73" s="1"/>
  <c r="I71"/>
  <c r="I70" s="1"/>
  <c r="I69" s="1"/>
  <c r="I67"/>
  <c r="I66"/>
  <c r="I65"/>
  <c r="I64"/>
  <c r="I54"/>
  <c r="I53" s="1"/>
  <c r="I50"/>
  <c r="I49" s="1"/>
  <c r="I48"/>
  <c r="I47" s="1"/>
  <c r="I46" s="1"/>
  <c r="I45" s="1"/>
  <c r="I43"/>
  <c r="I42" s="1"/>
  <c r="I41" s="1"/>
  <c r="I40" s="1"/>
  <c r="I37"/>
  <c r="I36" s="1"/>
  <c r="I33"/>
  <c r="I32" s="1"/>
  <c r="I31"/>
  <c r="J275"/>
  <c r="K275" s="1"/>
  <c r="L275" s="1"/>
  <c r="J269"/>
  <c r="J268" s="1"/>
  <c r="J267" s="1"/>
  <c r="J266" s="1"/>
  <c r="K266" s="1"/>
  <c r="L266" s="1"/>
  <c r="J265"/>
  <c r="J264" s="1"/>
  <c r="J263" s="1"/>
  <c r="J262" s="1"/>
  <c r="K262" s="1"/>
  <c r="L262" s="1"/>
  <c r="J259"/>
  <c r="J258" s="1"/>
  <c r="J257" s="1"/>
  <c r="K257" s="1"/>
  <c r="L257" s="1"/>
  <c r="J256"/>
  <c r="K256" s="1"/>
  <c r="L256" s="1"/>
  <c r="J254"/>
  <c r="J250"/>
  <c r="J249" s="1"/>
  <c r="J248" s="1"/>
  <c r="J243"/>
  <c r="J242" s="1"/>
  <c r="J241" s="1"/>
  <c r="J240" s="1"/>
  <c r="K240" s="1"/>
  <c r="L240" s="1"/>
  <c r="J237"/>
  <c r="J236"/>
  <c r="K236" s="1"/>
  <c r="L236" s="1"/>
  <c r="J232"/>
  <c r="J231"/>
  <c r="J230" s="1"/>
  <c r="J227"/>
  <c r="J226"/>
  <c r="K226" s="1"/>
  <c r="L226" s="1"/>
  <c r="J223"/>
  <c r="K223" s="1"/>
  <c r="L223" s="1"/>
  <c r="J221"/>
  <c r="J219" s="1"/>
  <c r="J212"/>
  <c r="K212" s="1"/>
  <c r="L212" s="1"/>
  <c r="J206"/>
  <c r="J205" s="1"/>
  <c r="J204" s="1"/>
  <c r="J203"/>
  <c r="K203" s="1"/>
  <c r="L203" s="1"/>
  <c r="J196"/>
  <c r="K196" s="1"/>
  <c r="L196" s="1"/>
  <c r="J193"/>
  <c r="K193" s="1"/>
  <c r="L193" s="1"/>
  <c r="J185"/>
  <c r="K185" s="1"/>
  <c r="L185" s="1"/>
  <c r="J179"/>
  <c r="K179" s="1"/>
  <c r="L179" s="1"/>
  <c r="J178"/>
  <c r="K178" s="1"/>
  <c r="L178" s="1"/>
  <c r="J175"/>
  <c r="J174" s="1"/>
  <c r="J171"/>
  <c r="J170" s="1"/>
  <c r="J169" s="1"/>
  <c r="J167"/>
  <c r="K167" s="1"/>
  <c r="L167" s="1"/>
  <c r="J158"/>
  <c r="J157" s="1"/>
  <c r="J156" s="1"/>
  <c r="J155" s="1"/>
  <c r="J154" s="1"/>
  <c r="J153" s="1"/>
  <c r="J151"/>
  <c r="K151" s="1"/>
  <c r="L151" s="1"/>
  <c r="J150"/>
  <c r="K150" s="1"/>
  <c r="L150" s="1"/>
  <c r="J145"/>
  <c r="J144" s="1"/>
  <c r="J143" s="1"/>
  <c r="J142" s="1"/>
  <c r="K142" s="1"/>
  <c r="L142" s="1"/>
  <c r="J139"/>
  <c r="J138" s="1"/>
  <c r="J137" s="1"/>
  <c r="J136" s="1"/>
  <c r="J132"/>
  <c r="K132" s="1"/>
  <c r="L132" s="1"/>
  <c r="J129"/>
  <c r="J128" s="1"/>
  <c r="J123"/>
  <c r="K123" s="1"/>
  <c r="L123" s="1"/>
  <c r="J121"/>
  <c r="J115"/>
  <c r="J114" s="1"/>
  <c r="J113" s="1"/>
  <c r="J112" s="1"/>
  <c r="K112" s="1"/>
  <c r="L112" s="1"/>
  <c r="J110"/>
  <c r="J109" s="1"/>
  <c r="J108" s="1"/>
  <c r="J107" s="1"/>
  <c r="J105"/>
  <c r="J104" s="1"/>
  <c r="J103" s="1"/>
  <c r="J102" s="1"/>
  <c r="K102" s="1"/>
  <c r="L102" s="1"/>
  <c r="J100"/>
  <c r="J99" s="1"/>
  <c r="J98" s="1"/>
  <c r="J97" s="1"/>
  <c r="J95"/>
  <c r="J94" s="1"/>
  <c r="J93" s="1"/>
  <c r="J92" s="1"/>
  <c r="K92" s="1"/>
  <c r="L92" s="1"/>
  <c r="J85"/>
  <c r="K85" s="1"/>
  <c r="L85" s="1"/>
  <c r="J84"/>
  <c r="J83" s="1"/>
  <c r="J82" s="1"/>
  <c r="K82" s="1"/>
  <c r="L82" s="1"/>
  <c r="J80"/>
  <c r="K80" s="1"/>
  <c r="L80" s="1"/>
  <c r="J78"/>
  <c r="K78" s="1"/>
  <c r="L78" s="1"/>
  <c r="J76"/>
  <c r="K76" s="1"/>
  <c r="L76" s="1"/>
  <c r="J75"/>
  <c r="J74" s="1"/>
  <c r="J73" s="1"/>
  <c r="J71"/>
  <c r="J70" s="1"/>
  <c r="J67"/>
  <c r="K67" s="1"/>
  <c r="L67" s="1"/>
  <c r="J66"/>
  <c r="K66" s="1"/>
  <c r="L66" s="1"/>
  <c r="J65"/>
  <c r="K65" s="1"/>
  <c r="L65" s="1"/>
  <c r="J64"/>
  <c r="K64" s="1"/>
  <c r="L64" s="1"/>
  <c r="J60"/>
  <c r="J59"/>
  <c r="K59" s="1"/>
  <c r="L59" s="1"/>
  <c r="J54"/>
  <c r="J53" s="1"/>
  <c r="K53" s="1"/>
  <c r="L53" s="1"/>
  <c r="J50"/>
  <c r="K50" s="1"/>
  <c r="L50" s="1"/>
  <c r="J48"/>
  <c r="J47" s="1"/>
  <c r="J46" s="1"/>
  <c r="J45" s="1"/>
  <c r="J43"/>
  <c r="K43" s="1"/>
  <c r="L43" s="1"/>
  <c r="J37"/>
  <c r="J36" s="1"/>
  <c r="J33"/>
  <c r="J32" s="1"/>
  <c r="J30" s="1"/>
  <c r="J29" s="1"/>
  <c r="J28" s="1"/>
  <c r="J27" s="1"/>
  <c r="G275"/>
  <c r="G274" s="1"/>
  <c r="G273" s="1"/>
  <c r="G272" s="1"/>
  <c r="G271" s="1"/>
  <c r="G269"/>
  <c r="G268" s="1"/>
  <c r="G267" s="1"/>
  <c r="G266" s="1"/>
  <c r="G265"/>
  <c r="G264" s="1"/>
  <c r="G263" s="1"/>
  <c r="G262" s="1"/>
  <c r="G259"/>
  <c r="G258" s="1"/>
  <c r="G257" s="1"/>
  <c r="G256"/>
  <c r="G255"/>
  <c r="G254"/>
  <c r="G253"/>
  <c r="G250"/>
  <c r="G249" s="1"/>
  <c r="G248" s="1"/>
  <c r="G243"/>
  <c r="G242" s="1"/>
  <c r="G241" s="1"/>
  <c r="G240" s="1"/>
  <c r="G237"/>
  <c r="G236"/>
  <c r="G235" s="1"/>
  <c r="G234" s="1"/>
  <c r="G232"/>
  <c r="G231"/>
  <c r="G230" s="1"/>
  <c r="G229" s="1"/>
  <c r="G227"/>
  <c r="G226"/>
  <c r="G225" s="1"/>
  <c r="G224" s="1"/>
  <c r="G223"/>
  <c r="G221"/>
  <c r="G219" s="1"/>
  <c r="G218" s="1"/>
  <c r="G217" s="1"/>
  <c r="G216" s="1"/>
  <c r="G212"/>
  <c r="G211" s="1"/>
  <c r="G210" s="1"/>
  <c r="G209" s="1"/>
  <c r="G208" s="1"/>
  <c r="G206"/>
  <c r="G205" s="1"/>
  <c r="G204" s="1"/>
  <c r="G203"/>
  <c r="G202" s="1"/>
  <c r="G201" s="1"/>
  <c r="G200" s="1"/>
  <c r="G196"/>
  <c r="G195" s="1"/>
  <c r="G193"/>
  <c r="G192" s="1"/>
  <c r="G191" s="1"/>
  <c r="G185"/>
  <c r="G184" s="1"/>
  <c r="G183" s="1"/>
  <c r="G182" s="1"/>
  <c r="G181" s="1"/>
  <c r="G179"/>
  <c r="G178"/>
  <c r="G177" s="1"/>
  <c r="G175"/>
  <c r="G174" s="1"/>
  <c r="G173" s="1"/>
  <c r="G171"/>
  <c r="G170" s="1"/>
  <c r="G169" s="1"/>
  <c r="G167"/>
  <c r="G166" s="1"/>
  <c r="G158"/>
  <c r="G157" s="1"/>
  <c r="G156" s="1"/>
  <c r="G155" s="1"/>
  <c r="G154" s="1"/>
  <c r="G153" s="1"/>
  <c r="G151"/>
  <c r="G150"/>
  <c r="G149" s="1"/>
  <c r="G148" s="1"/>
  <c r="G145"/>
  <c r="G144" s="1"/>
  <c r="G143" s="1"/>
  <c r="G142" s="1"/>
  <c r="G139"/>
  <c r="G138" s="1"/>
  <c r="G137" s="1"/>
  <c r="G136" s="1"/>
  <c r="G132"/>
  <c r="G129"/>
  <c r="G128" s="1"/>
  <c r="G127" s="1"/>
  <c r="G126" s="1"/>
  <c r="G125" s="1"/>
  <c r="G123"/>
  <c r="G121"/>
  <c r="G115"/>
  <c r="G114" s="1"/>
  <c r="G113" s="1"/>
  <c r="G112" s="1"/>
  <c r="G110"/>
  <c r="G109" s="1"/>
  <c r="G108" s="1"/>
  <c r="G107" s="1"/>
  <c r="G105"/>
  <c r="G104" s="1"/>
  <c r="G103" s="1"/>
  <c r="G102" s="1"/>
  <c r="G100"/>
  <c r="G99" s="1"/>
  <c r="G98" s="1"/>
  <c r="G97" s="1"/>
  <c r="G95"/>
  <c r="G94" s="1"/>
  <c r="G93" s="1"/>
  <c r="G92" s="1"/>
  <c r="G85"/>
  <c r="G84"/>
  <c r="G83" s="1"/>
  <c r="G82" s="1"/>
  <c r="G80"/>
  <c r="G78"/>
  <c r="G76"/>
  <c r="G75"/>
  <c r="G74" s="1"/>
  <c r="G73" s="1"/>
  <c r="G71"/>
  <c r="G70" s="1"/>
  <c r="G69" s="1"/>
  <c r="G67"/>
  <c r="G66"/>
  <c r="G65"/>
  <c r="G64"/>
  <c r="G54"/>
  <c r="G53" s="1"/>
  <c r="G50"/>
  <c r="G49" s="1"/>
  <c r="G48"/>
  <c r="G47" s="1"/>
  <c r="G46" s="1"/>
  <c r="G45" s="1"/>
  <c r="G43"/>
  <c r="G42" s="1"/>
  <c r="G41" s="1"/>
  <c r="G40" s="1"/>
  <c r="G37"/>
  <c r="G36" s="1"/>
  <c r="G33"/>
  <c r="G32" s="1"/>
  <c r="K45" l="1"/>
  <c r="L45" s="1"/>
  <c r="K153"/>
  <c r="L153" s="1"/>
  <c r="J42"/>
  <c r="J41" s="1"/>
  <c r="J40" s="1"/>
  <c r="J49"/>
  <c r="K49" s="1"/>
  <c r="L49" s="1"/>
  <c r="J58"/>
  <c r="J57"/>
  <c r="J56" s="1"/>
  <c r="G120"/>
  <c r="G119" s="1"/>
  <c r="G118" s="1"/>
  <c r="G117" s="1"/>
  <c r="G165"/>
  <c r="G164" s="1"/>
  <c r="G163" s="1"/>
  <c r="G190"/>
  <c r="G189" s="1"/>
  <c r="K48"/>
  <c r="L48" s="1"/>
  <c r="K54"/>
  <c r="L54" s="1"/>
  <c r="K97"/>
  <c r="L97" s="1"/>
  <c r="K107"/>
  <c r="L107" s="1"/>
  <c r="K121"/>
  <c r="L121" s="1"/>
  <c r="J149"/>
  <c r="J148" s="1"/>
  <c r="K148" s="1"/>
  <c r="L148" s="1"/>
  <c r="J166"/>
  <c r="J165" s="1"/>
  <c r="J164" s="1"/>
  <c r="J184"/>
  <c r="J183" s="1"/>
  <c r="J182" s="1"/>
  <c r="J181" s="1"/>
  <c r="K181" s="1"/>
  <c r="L181" s="1"/>
  <c r="J192"/>
  <c r="J191" s="1"/>
  <c r="J195"/>
  <c r="K195" s="1"/>
  <c r="L195" s="1"/>
  <c r="J202"/>
  <c r="J201" s="1"/>
  <c r="J200" s="1"/>
  <c r="K200" s="1"/>
  <c r="L200" s="1"/>
  <c r="J225"/>
  <c r="J224" s="1"/>
  <c r="K224" s="1"/>
  <c r="L224" s="1"/>
  <c r="K227"/>
  <c r="L227" s="1"/>
  <c r="K232"/>
  <c r="L232" s="1"/>
  <c r="K237"/>
  <c r="L237" s="1"/>
  <c r="K248"/>
  <c r="L248" s="1"/>
  <c r="I30"/>
  <c r="I29" s="1"/>
  <c r="I28" s="1"/>
  <c r="I27" s="1"/>
  <c r="I57"/>
  <c r="I56" s="1"/>
  <c r="K56" s="1"/>
  <c r="L56" s="1"/>
  <c r="I199"/>
  <c r="I198" s="1"/>
  <c r="I218"/>
  <c r="I217" s="1"/>
  <c r="I216" s="1"/>
  <c r="I215" s="1"/>
  <c r="G58"/>
  <c r="K36"/>
  <c r="L36" s="1"/>
  <c r="J120"/>
  <c r="J119" s="1"/>
  <c r="J118" s="1"/>
  <c r="J117" s="1"/>
  <c r="K117" s="1"/>
  <c r="L117" s="1"/>
  <c r="J235"/>
  <c r="J234" s="1"/>
  <c r="K234" s="1"/>
  <c r="L234" s="1"/>
  <c r="J274"/>
  <c r="J273" s="1"/>
  <c r="J272" s="1"/>
  <c r="J271" s="1"/>
  <c r="K271" s="1"/>
  <c r="L271" s="1"/>
  <c r="K27"/>
  <c r="L27" s="1"/>
  <c r="K73"/>
  <c r="L73" s="1"/>
  <c r="K169"/>
  <c r="L169" s="1"/>
  <c r="I165"/>
  <c r="I164" s="1"/>
  <c r="I163" s="1"/>
  <c r="J69"/>
  <c r="K69" s="1"/>
  <c r="L69" s="1"/>
  <c r="K70"/>
  <c r="L70" s="1"/>
  <c r="J173"/>
  <c r="K173" s="1"/>
  <c r="L173" s="1"/>
  <c r="K174"/>
  <c r="L174" s="1"/>
  <c r="J229"/>
  <c r="K229" s="1"/>
  <c r="L229" s="1"/>
  <c r="K230"/>
  <c r="L230" s="1"/>
  <c r="J127"/>
  <c r="K128"/>
  <c r="L128" s="1"/>
  <c r="J218"/>
  <c r="K219"/>
  <c r="L219" s="1"/>
  <c r="J39"/>
  <c r="K273"/>
  <c r="L273" s="1"/>
  <c r="K269"/>
  <c r="L269" s="1"/>
  <c r="K267"/>
  <c r="L267" s="1"/>
  <c r="K265"/>
  <c r="L265" s="1"/>
  <c r="K263"/>
  <c r="L263" s="1"/>
  <c r="K259"/>
  <c r="L259" s="1"/>
  <c r="K249"/>
  <c r="L249" s="1"/>
  <c r="K243"/>
  <c r="L243" s="1"/>
  <c r="K241"/>
  <c r="L241" s="1"/>
  <c r="K231"/>
  <c r="L231" s="1"/>
  <c r="K221"/>
  <c r="L221" s="1"/>
  <c r="K205"/>
  <c r="L205" s="1"/>
  <c r="K201"/>
  <c r="L201" s="1"/>
  <c r="K191"/>
  <c r="L191" s="1"/>
  <c r="K175"/>
  <c r="L175" s="1"/>
  <c r="K171"/>
  <c r="L171" s="1"/>
  <c r="K165"/>
  <c r="L165" s="1"/>
  <c r="K157"/>
  <c r="L157" s="1"/>
  <c r="K155"/>
  <c r="L155" s="1"/>
  <c r="K145"/>
  <c r="L145" s="1"/>
  <c r="K143"/>
  <c r="L143" s="1"/>
  <c r="K139"/>
  <c r="L139" s="1"/>
  <c r="K137"/>
  <c r="L137" s="1"/>
  <c r="K129"/>
  <c r="L129" s="1"/>
  <c r="K119"/>
  <c r="L119" s="1"/>
  <c r="K115"/>
  <c r="L115" s="1"/>
  <c r="K113"/>
  <c r="L113" s="1"/>
  <c r="K109"/>
  <c r="L109" s="1"/>
  <c r="K105"/>
  <c r="L105" s="1"/>
  <c r="K103"/>
  <c r="L103" s="1"/>
  <c r="K99"/>
  <c r="L99" s="1"/>
  <c r="K95"/>
  <c r="L95" s="1"/>
  <c r="K93"/>
  <c r="L93" s="1"/>
  <c r="K83"/>
  <c r="L83" s="1"/>
  <c r="K75"/>
  <c r="L75" s="1"/>
  <c r="K71"/>
  <c r="L71" s="1"/>
  <c r="K47"/>
  <c r="L47" s="1"/>
  <c r="K41"/>
  <c r="L41" s="1"/>
  <c r="K37"/>
  <c r="L37" s="1"/>
  <c r="K33"/>
  <c r="L33" s="1"/>
  <c r="K29"/>
  <c r="L29" s="1"/>
  <c r="G31"/>
  <c r="G30"/>
  <c r="G29" s="1"/>
  <c r="G28" s="1"/>
  <c r="G27" s="1"/>
  <c r="G57"/>
  <c r="G56" s="1"/>
  <c r="G39" s="1"/>
  <c r="G135"/>
  <c r="G134" s="1"/>
  <c r="G199"/>
  <c r="G198" s="1"/>
  <c r="J31"/>
  <c r="K31" s="1"/>
  <c r="L31" s="1"/>
  <c r="J177"/>
  <c r="K177" s="1"/>
  <c r="L177" s="1"/>
  <c r="J211"/>
  <c r="J253"/>
  <c r="J252" s="1"/>
  <c r="J255"/>
  <c r="K255" s="1"/>
  <c r="L255" s="1"/>
  <c r="I58"/>
  <c r="K58" s="1"/>
  <c r="L58" s="1"/>
  <c r="I254"/>
  <c r="I253" s="1"/>
  <c r="I252" s="1"/>
  <c r="I246" s="1"/>
  <c r="I245" s="1"/>
  <c r="K274"/>
  <c r="L274" s="1"/>
  <c r="K272"/>
  <c r="L272" s="1"/>
  <c r="K268"/>
  <c r="L268" s="1"/>
  <c r="K264"/>
  <c r="L264" s="1"/>
  <c r="K258"/>
  <c r="L258" s="1"/>
  <c r="K250"/>
  <c r="L250" s="1"/>
  <c r="K242"/>
  <c r="L242" s="1"/>
  <c r="K206"/>
  <c r="L206" s="1"/>
  <c r="K204"/>
  <c r="L204" s="1"/>
  <c r="K202"/>
  <c r="L202" s="1"/>
  <c r="K192"/>
  <c r="L192" s="1"/>
  <c r="K170"/>
  <c r="L170" s="1"/>
  <c r="K166"/>
  <c r="L166" s="1"/>
  <c r="K158"/>
  <c r="L158" s="1"/>
  <c r="K156"/>
  <c r="L156" s="1"/>
  <c r="K154"/>
  <c r="L154" s="1"/>
  <c r="K144"/>
  <c r="L144" s="1"/>
  <c r="K138"/>
  <c r="L138" s="1"/>
  <c r="K136"/>
  <c r="L136" s="1"/>
  <c r="K120"/>
  <c r="L120" s="1"/>
  <c r="K118"/>
  <c r="L118" s="1"/>
  <c r="K114"/>
  <c r="L114" s="1"/>
  <c r="K110"/>
  <c r="L110" s="1"/>
  <c r="K108"/>
  <c r="L108" s="1"/>
  <c r="K104"/>
  <c r="L104" s="1"/>
  <c r="K100"/>
  <c r="L100" s="1"/>
  <c r="K98"/>
  <c r="L98" s="1"/>
  <c r="K94"/>
  <c r="L94" s="1"/>
  <c r="K84"/>
  <c r="L84" s="1"/>
  <c r="K74"/>
  <c r="L74" s="1"/>
  <c r="K60"/>
  <c r="L60" s="1"/>
  <c r="K46"/>
  <c r="L46" s="1"/>
  <c r="K42"/>
  <c r="L42" s="1"/>
  <c r="K40"/>
  <c r="L40" s="1"/>
  <c r="K32"/>
  <c r="L32" s="1"/>
  <c r="K30"/>
  <c r="L30" s="1"/>
  <c r="K28"/>
  <c r="L28" s="1"/>
  <c r="I247"/>
  <c r="I91"/>
  <c r="I134"/>
  <c r="I190"/>
  <c r="I189" s="1"/>
  <c r="J247"/>
  <c r="K247" s="1"/>
  <c r="L247" s="1"/>
  <c r="J163"/>
  <c r="J91"/>
  <c r="K91" s="1"/>
  <c r="L91" s="1"/>
  <c r="G247"/>
  <c r="G91"/>
  <c r="G215"/>
  <c r="G252"/>
  <c r="G246" s="1"/>
  <c r="G245" s="1"/>
  <c r="E75"/>
  <c r="E74" s="1"/>
  <c r="D75"/>
  <c r="D74" s="1"/>
  <c r="E60"/>
  <c r="E59"/>
  <c r="E256"/>
  <c r="E255" s="1"/>
  <c r="D256"/>
  <c r="D255" s="1"/>
  <c r="D237"/>
  <c r="E239"/>
  <c r="E236" s="1"/>
  <c r="D239"/>
  <c r="E145"/>
  <c r="D145"/>
  <c r="E139"/>
  <c r="E138" s="1"/>
  <c r="D157"/>
  <c r="D139"/>
  <c r="D138" s="1"/>
  <c r="D60"/>
  <c r="D59"/>
  <c r="E259"/>
  <c r="D259"/>
  <c r="E270"/>
  <c r="E269" s="1"/>
  <c r="E268" s="1"/>
  <c r="D270"/>
  <c r="D269" s="1"/>
  <c r="D268" s="1"/>
  <c r="D267" s="1"/>
  <c r="D266" s="1"/>
  <c r="E265"/>
  <c r="D265"/>
  <c r="E243"/>
  <c r="E242" s="1"/>
  <c r="D243"/>
  <c r="D242" s="1"/>
  <c r="D241" s="1"/>
  <c r="D240" s="1"/>
  <c r="D222"/>
  <c r="E221"/>
  <c r="D221"/>
  <c r="E203"/>
  <c r="D203"/>
  <c r="D202" s="1"/>
  <c r="D201" s="1"/>
  <c r="E185"/>
  <c r="D185"/>
  <c r="E172"/>
  <c r="E171" s="1"/>
  <c r="D172"/>
  <c r="D171" s="1"/>
  <c r="E157"/>
  <c r="K57" l="1"/>
  <c r="L57" s="1"/>
  <c r="G188"/>
  <c r="K182"/>
  <c r="L182" s="1"/>
  <c r="K225"/>
  <c r="L225" s="1"/>
  <c r="K235"/>
  <c r="L235" s="1"/>
  <c r="I39"/>
  <c r="I26" s="1"/>
  <c r="K163"/>
  <c r="L163" s="1"/>
  <c r="I188"/>
  <c r="K184"/>
  <c r="L184" s="1"/>
  <c r="K149"/>
  <c r="L149" s="1"/>
  <c r="K183"/>
  <c r="L183" s="1"/>
  <c r="J190"/>
  <c r="J189" s="1"/>
  <c r="J135"/>
  <c r="K253"/>
  <c r="L253" s="1"/>
  <c r="K164"/>
  <c r="L164" s="1"/>
  <c r="J210"/>
  <c r="K211"/>
  <c r="L211" s="1"/>
  <c r="J26"/>
  <c r="K26" s="1"/>
  <c r="L26" s="1"/>
  <c r="K254"/>
  <c r="L254" s="1"/>
  <c r="J246"/>
  <c r="K252"/>
  <c r="L252" s="1"/>
  <c r="J217"/>
  <c r="K218"/>
  <c r="L218" s="1"/>
  <c r="J126"/>
  <c r="K127"/>
  <c r="L127" s="1"/>
  <c r="K189"/>
  <c r="L189" s="1"/>
  <c r="G24"/>
  <c r="G26"/>
  <c r="E58"/>
  <c r="E57"/>
  <c r="D236"/>
  <c r="E241"/>
  <c r="E202"/>
  <c r="E201" s="1"/>
  <c r="E267"/>
  <c r="K39" l="1"/>
  <c r="L39" s="1"/>
  <c r="I24"/>
  <c r="J134"/>
  <c r="K134" s="1"/>
  <c r="L134" s="1"/>
  <c r="K135"/>
  <c r="L135" s="1"/>
  <c r="K190"/>
  <c r="L190" s="1"/>
  <c r="J125"/>
  <c r="K125" s="1"/>
  <c r="L125" s="1"/>
  <c r="K126"/>
  <c r="L126" s="1"/>
  <c r="J216"/>
  <c r="K217"/>
  <c r="L217" s="1"/>
  <c r="J245"/>
  <c r="K245" s="1"/>
  <c r="L245" s="1"/>
  <c r="K246"/>
  <c r="L246" s="1"/>
  <c r="J209"/>
  <c r="K210"/>
  <c r="L210" s="1"/>
  <c r="E240"/>
  <c r="E266"/>
  <c r="E80"/>
  <c r="D80"/>
  <c r="J208" l="1"/>
  <c r="K209"/>
  <c r="L209" s="1"/>
  <c r="K216"/>
  <c r="L216" s="1"/>
  <c r="J215"/>
  <c r="E54"/>
  <c r="D54"/>
  <c r="E51"/>
  <c r="E35"/>
  <c r="K208" l="1"/>
  <c r="L208" s="1"/>
  <c r="J199"/>
  <c r="K215"/>
  <c r="L215" s="1"/>
  <c r="D275"/>
  <c r="D274" s="1"/>
  <c r="D273" s="1"/>
  <c r="D272" s="1"/>
  <c r="D271" s="1"/>
  <c r="D264"/>
  <c r="D263" s="1"/>
  <c r="D262" s="1"/>
  <c r="D258"/>
  <c r="D257" s="1"/>
  <c r="D254"/>
  <c r="D253" s="1"/>
  <c r="D250"/>
  <c r="D249" s="1"/>
  <c r="D248" s="1"/>
  <c r="D247" s="1"/>
  <c r="D235"/>
  <c r="D234" s="1"/>
  <c r="D232"/>
  <c r="D231"/>
  <c r="D230" s="1"/>
  <c r="D229" s="1"/>
  <c r="D227"/>
  <c r="D226"/>
  <c r="D225" s="1"/>
  <c r="D224" s="1"/>
  <c r="D219"/>
  <c r="D218" s="1"/>
  <c r="D217" s="1"/>
  <c r="D216" s="1"/>
  <c r="D212"/>
  <c r="D211" s="1"/>
  <c r="D210" s="1"/>
  <c r="D206"/>
  <c r="D205" s="1"/>
  <c r="D204" s="1"/>
  <c r="D200"/>
  <c r="D196"/>
  <c r="D195" s="1"/>
  <c r="D193"/>
  <c r="D192" s="1"/>
  <c r="D191" s="1"/>
  <c r="D184"/>
  <c r="D183" s="1"/>
  <c r="D182" s="1"/>
  <c r="D181" s="1"/>
  <c r="D179"/>
  <c r="D178" s="1"/>
  <c r="D177" s="1"/>
  <c r="D175"/>
  <c r="D174" s="1"/>
  <c r="D173" s="1"/>
  <c r="D167"/>
  <c r="D166" s="1"/>
  <c r="D156"/>
  <c r="D155" s="1"/>
  <c r="D154" s="1"/>
  <c r="D153" s="1"/>
  <c r="D151"/>
  <c r="D150"/>
  <c r="D149" s="1"/>
  <c r="D148" s="1"/>
  <c r="D144"/>
  <c r="D143" s="1"/>
  <c r="D142" s="1"/>
  <c r="D137"/>
  <c r="D132"/>
  <c r="D129"/>
  <c r="D128" s="1"/>
  <c r="D123"/>
  <c r="D121"/>
  <c r="D115"/>
  <c r="D114" s="1"/>
  <c r="D113" s="1"/>
  <c r="D112" s="1"/>
  <c r="D110"/>
  <c r="D109" s="1"/>
  <c r="D108" s="1"/>
  <c r="D107" s="1"/>
  <c r="D105"/>
  <c r="D104" s="1"/>
  <c r="D103" s="1"/>
  <c r="D102" s="1"/>
  <c r="D100"/>
  <c r="D99" s="1"/>
  <c r="D98" s="1"/>
  <c r="D97" s="1"/>
  <c r="D95"/>
  <c r="D94" s="1"/>
  <c r="D93" s="1"/>
  <c r="D92" s="1"/>
  <c r="D85"/>
  <c r="D84"/>
  <c r="D83" s="1"/>
  <c r="D82" s="1"/>
  <c r="D78"/>
  <c r="D76"/>
  <c r="D71"/>
  <c r="D70" s="1"/>
  <c r="D69" s="1"/>
  <c r="D67"/>
  <c r="D66" s="1"/>
  <c r="D58"/>
  <c r="D57"/>
  <c r="D56" s="1"/>
  <c r="D53"/>
  <c r="D50"/>
  <c r="D49" s="1"/>
  <c r="D48" s="1"/>
  <c r="D43"/>
  <c r="D42" s="1"/>
  <c r="D41" s="1"/>
  <c r="D37"/>
  <c r="D36" s="1"/>
  <c r="D33"/>
  <c r="D32" s="1"/>
  <c r="E121"/>
  <c r="E264"/>
  <c r="E263" s="1"/>
  <c r="E262" s="1"/>
  <c r="E258"/>
  <c r="E184"/>
  <c r="E183" s="1"/>
  <c r="E182" s="1"/>
  <c r="E181" s="1"/>
  <c r="E151"/>
  <c r="E50"/>
  <c r="E49" s="1"/>
  <c r="E48" s="1"/>
  <c r="E156"/>
  <c r="E155" s="1"/>
  <c r="E250"/>
  <c r="E249" s="1"/>
  <c r="E248" s="1"/>
  <c r="E247" s="1"/>
  <c r="E237"/>
  <c r="E232"/>
  <c r="E227"/>
  <c r="E212"/>
  <c r="E196"/>
  <c r="E195" s="1"/>
  <c r="E193"/>
  <c r="E192" s="1"/>
  <c r="E191" s="1"/>
  <c r="E179"/>
  <c r="E175"/>
  <c r="E174" s="1"/>
  <c r="E173" s="1"/>
  <c r="E144"/>
  <c r="E143" s="1"/>
  <c r="E142" s="1"/>
  <c r="E123"/>
  <c r="E115"/>
  <c r="E110"/>
  <c r="E105"/>
  <c r="E104" s="1"/>
  <c r="E100"/>
  <c r="E99" s="1"/>
  <c r="E98" s="1"/>
  <c r="E95"/>
  <c r="E94" s="1"/>
  <c r="E93" s="1"/>
  <c r="E92" s="1"/>
  <c r="E85"/>
  <c r="E71"/>
  <c r="E70" s="1"/>
  <c r="E69" s="1"/>
  <c r="E67"/>
  <c r="E66" s="1"/>
  <c r="E43"/>
  <c r="E42" s="1"/>
  <c r="E41" s="1"/>
  <c r="E37"/>
  <c r="E36" s="1"/>
  <c r="E53"/>
  <c r="E219"/>
  <c r="E218" s="1"/>
  <c r="E217" s="1"/>
  <c r="E167"/>
  <c r="E166" s="1"/>
  <c r="E137"/>
  <c r="E136" s="1"/>
  <c r="E150"/>
  <c r="E149" s="1"/>
  <c r="E148" s="1"/>
  <c r="E129"/>
  <c r="E128" s="1"/>
  <c r="E132"/>
  <c r="E56"/>
  <c r="E33"/>
  <c r="E32" s="1"/>
  <c r="E254"/>
  <c r="E253" s="1"/>
  <c r="E275"/>
  <c r="E235"/>
  <c r="E231"/>
  <c r="E230" s="1"/>
  <c r="E229" s="1"/>
  <c r="E226"/>
  <c r="E225" s="1"/>
  <c r="E224" s="1"/>
  <c r="E206"/>
  <c r="E78"/>
  <c r="E76"/>
  <c r="E84"/>
  <c r="J198" l="1"/>
  <c r="K199"/>
  <c r="L199" s="1"/>
  <c r="E135"/>
  <c r="D215"/>
  <c r="D136"/>
  <c r="D135"/>
  <c r="D252"/>
  <c r="D40"/>
  <c r="D246"/>
  <c r="E170"/>
  <c r="E169" s="1"/>
  <c r="E165" s="1"/>
  <c r="E164" s="1"/>
  <c r="E163" s="1"/>
  <c r="D170"/>
  <c r="D47"/>
  <c r="D46" s="1"/>
  <c r="D65"/>
  <c r="D30"/>
  <c r="D29" s="1"/>
  <c r="D28" s="1"/>
  <c r="D27" s="1"/>
  <c r="D120"/>
  <c r="D119" s="1"/>
  <c r="D127"/>
  <c r="D126" s="1"/>
  <c r="D73"/>
  <c r="E120"/>
  <c r="E119" s="1"/>
  <c r="D31"/>
  <c r="D190"/>
  <c r="D189" s="1"/>
  <c r="E257"/>
  <c r="E252" s="1"/>
  <c r="E246" s="1"/>
  <c r="E211"/>
  <c r="E200"/>
  <c r="E178"/>
  <c r="E177" s="1"/>
  <c r="E190"/>
  <c r="E189" s="1"/>
  <c r="E47"/>
  <c r="E46" s="1"/>
  <c r="E97"/>
  <c r="E114"/>
  <c r="E113" s="1"/>
  <c r="E109"/>
  <c r="E108" s="1"/>
  <c r="E103"/>
  <c r="E65"/>
  <c r="E30"/>
  <c r="E29" s="1"/>
  <c r="E28" s="1"/>
  <c r="E27" s="1"/>
  <c r="E127"/>
  <c r="E126" s="1"/>
  <c r="E125" s="1"/>
  <c r="E31"/>
  <c r="E83"/>
  <c r="E205"/>
  <c r="E204" s="1"/>
  <c r="E274"/>
  <c r="E234"/>
  <c r="E40"/>
  <c r="E154"/>
  <c r="E216"/>
  <c r="K198" l="1"/>
  <c r="L198" s="1"/>
  <c r="J188"/>
  <c r="D45"/>
  <c r="D39" s="1"/>
  <c r="E210"/>
  <c r="D169"/>
  <c r="D165" s="1"/>
  <c r="D164" s="1"/>
  <c r="D163" s="1"/>
  <c r="E82"/>
  <c r="D118"/>
  <c r="D125"/>
  <c r="D134"/>
  <c r="D209"/>
  <c r="D208" s="1"/>
  <c r="D199" s="1"/>
  <c r="E107"/>
  <c r="E153"/>
  <c r="E118"/>
  <c r="E112"/>
  <c r="E102"/>
  <c r="E73"/>
  <c r="E45" s="1"/>
  <c r="E273"/>
  <c r="E215"/>
  <c r="J24" l="1"/>
  <c r="K24" s="1"/>
  <c r="L24" s="1"/>
  <c r="K188"/>
  <c r="L188" s="1"/>
  <c r="E39"/>
  <c r="D117"/>
  <c r="D245"/>
  <c r="E134"/>
  <c r="E245"/>
  <c r="E209"/>
  <c r="E208" s="1"/>
  <c r="E199" s="1"/>
  <c r="E272"/>
  <c r="E117"/>
  <c r="D91" l="1"/>
  <c r="E271"/>
  <c r="E91"/>
  <c r="D26" l="1"/>
  <c r="D198"/>
  <c r="E26"/>
  <c r="D188" l="1"/>
  <c r="D24" s="1"/>
  <c r="E198"/>
  <c r="E188" l="1"/>
  <c r="E24" s="1"/>
</calcChain>
</file>

<file path=xl/sharedStrings.xml><?xml version="1.0" encoding="utf-8"?>
<sst xmlns="http://schemas.openxmlformats.org/spreadsheetml/2006/main" count="685" uniqueCount="471">
  <si>
    <t>Иные межбюджетные трансферты</t>
  </si>
  <si>
    <t xml:space="preserve">Общегосударственные вопросы          </t>
  </si>
  <si>
    <t>Мобилизационная и вневойсковая подготовка</t>
  </si>
  <si>
    <t xml:space="preserve">Оплата труда и начисления на выплаты по оплате труда </t>
  </si>
  <si>
    <t>Оплата работ, услуг</t>
  </si>
  <si>
    <t>Оплата труда и начисления на выплаты по оплате труда</t>
  </si>
  <si>
    <t>Иные выплаты персоналу государственных (муниципальных) органов,за исключением фонда оплаты труда</t>
  </si>
  <si>
    <t>Безвозмездные перечисления бюджетам</t>
  </si>
  <si>
    <t>Реализация направления расходов в рамках подпрограммы «Нормативно-методическое обеспечение и организация бюджетного  процесса» муниципальной программы Кутейниковского сельского  поселения «Управление муниципальными финансами и создание условий для эффективного управления муниципальными финансами»</t>
  </si>
  <si>
    <t>Иные бюджетные ассигнования</t>
  </si>
  <si>
    <t>Уплата налогов, сборов и иных платежей</t>
  </si>
  <si>
    <t>Подпрограмма «Управление муниципальным имуществом»</t>
  </si>
  <si>
    <t>Прочая закупка товаров, работ и услуг для обеспечения государственных (муниципальных) нужд</t>
  </si>
  <si>
    <t>Непрограммные расходы</t>
  </si>
  <si>
    <t>Дорожное хозяйство (дорожные фонды)</t>
  </si>
  <si>
    <t>Бюджетные инвестиции в объекты капитального строительства государственной (муниципальной) собственности</t>
  </si>
  <si>
    <t>Расходы на проектирование автомобильных дорог общего пользования местного значения с твердым покрытием до сельских населенных  пунктов, не имеющих круглогодичной связи с сетью автомобильных дорог общего пользования в рамках подпрограммы «Развитие сети автомобильных дорог в Кутейниковском сельском поселении» муниципальной программы Кутейниковского сельского поселения «Развитие транспортной системы»</t>
  </si>
  <si>
    <t>Коммунальное хозяйство</t>
  </si>
  <si>
    <t>Подпрограмма «Создание условий для обеспечения качественными коммунальными услугами населения Кутейниковского сельского  поселения»</t>
  </si>
  <si>
    <t>Расходы на коммунальное и ремонтно-техническое обслуживание объектов водопроводного хозяйства в рамках подпрограммы «Создание  условий для обеспечения качественными коммунальными услугами  населения Кутейниковского сельского поселения» муниципальной программы Кутейниковского сельского поселения «Обеспечение  качественными жилищно-коммунальными услугами населения  Кутейниковского сельского поселения»</t>
  </si>
  <si>
    <t>Расходы на осуществление полномочий по предоставлению материальной помощи МУП ЖКС Кутейниковского сельского  поселения в рамках подпрограммы «Создание условий для обеспечения качественными коммунальными услугами населения Кутейниковского  сельского поселения» муниципальной программы Кутейниковского сельского поселения «Обеспечение качественными  жилищно-коммунальными услугами населения Кутейниковского  сельского поселения»</t>
  </si>
  <si>
    <t>Субсидии юридическим лицам (кроме некоммерческих организаций), индивидуальным предпринимателям, физическим лицам</t>
  </si>
  <si>
    <t>Безвозмездные перечисления организациям</t>
  </si>
  <si>
    <t xml:space="preserve"> Жилищно-коммунальное хозяйство</t>
  </si>
  <si>
    <t>Расходы на выплаты по оплате работников органа местного самоуправления Кутейниковского сельского поселения в рамках подпрограммы «Нормативно-методическое обеспечение и организация  бюджетного процесса» муниципальной программы Кутейниковского  сельского поселения «Управление муниципальными финансами и создание условий для ффективного управления муниципальными финансами»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</si>
  <si>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</si>
  <si>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
органов</t>
  </si>
  <si>
    <t>Иные выплаты персоналу государственных (муниципальных) органов, за исключением фонда оплаты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</si>
  <si>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</si>
  <si>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внебюджетными фондами</t>
  </si>
  <si>
    <t>Расходы на выплаты персоналу государственных (муниципальных) органов</t>
  </si>
  <si>
    <t>Расходы на обеспечение функций органа местного самоуправления Кутейниковского сельского поселения в рамках подпрограммы «Нормативно-методическое обеспечение и организация бюджетного процесса» муниципальной программы Кутейниковского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</si>
  <si>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>Иные межбюджетные трансферты передаваемые из местного бюджета в бюджет муниципального района на организацию мероприятий в области градостроительства на территории Кутейниковского сельского  поселения, в оответствии с заключенными соглашениями в рамках  подпрограммы Нормативно-методическое обеспечение и организация бюджетного процесса» муниципальной программы Кутейниковскогосельского поселения «Управление муниципальными финансами и создание условий для эффективного управления муниципальными финансами»</t>
  </si>
  <si>
    <t>Перечисления другим бюджетам бюджетной системы Российской Федерации</t>
  </si>
  <si>
    <t>Расходы на осуществление первичного воинского учета на  территориях, где отсутствуют военные комиссариаты в рамках непрограммных расходов органа местного самоуправления Кутейниковского сельского поселения</t>
  </si>
  <si>
    <t>Мероприятия по обеспечению пожарной безопасности в рамках подпрограммы «Пожарная безопасность» муниципальной программы Кутейниковского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</si>
  <si>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Проведение мероприятий по изготовлению и размещению тематической  полиграфической продукции в местах массового пребывания граждан в рамках подпрограммы «Обеспечение безопасности на воде» муниципальной программы Кутейниковского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</si>
  <si>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Расходы на строительство (реконструкцию) внутрипоселковых автомобильных дорог, за счет средств дорожного фонда, в рамках подпрограммы «Развитие сети автомобильных дорог в Кутейниковском сельском поселении» муниципальной программы Кутейниковского 
сельского поселения «Развитие транспортной системы»</t>
  </si>
  <si>
    <t>Проведение мероприятий по благоустройству территории в рамках подпрограммы «Благоустройство территории Кутейниковского  сельского поселения» муниципальной программы Кутейниковского  сельского поселения «Обеспечение качественными  жилищно-коммунальными услугами населения Кутейниковского  сельского поселения"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</si>
  <si>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</si>
  <si>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Расходы на строительство, реконструкцию, включая разработку проектно-сметной документации объектов  водопроводно-канализационного хозяйства» в рамках подпрограммы  «Создание условий для обеспечения качественными коммунальными  услугами населения Кутейниковского сельского поселения»  муниципальной программы Кутейниковского сельского поселения  «Обеспечение качественными жилищно-коммунальными услугами  населения Кутейниковского сельского поселения»</t>
  </si>
  <si>
    <t xml:space="preserve"> Оплата работ, услуг</t>
  </si>
  <si>
    <t xml:space="preserve"> Прочие работы, услуги</t>
  </si>
  <si>
    <t>Подпрограмма «Благоустройство территории Кутейниковского сельского поселения»</t>
  </si>
  <si>
    <t>Подпрограмма «Охрана окружающей среды в Кутейниковском сельском поселении»</t>
  </si>
  <si>
    <t>Подпрограмма «Система управления отходами на территории Кутейниковского сельского поселения»</t>
  </si>
  <si>
    <t>Расходы в сфере обращения с твердыми бытовыми отходами в рамках подпрограммы «Система управления отходами на территории Кутейниковского сельского поселения» муниципальной программы  Кутейниковского сельского поселения «Охрана окружающей среды и  рациональное природопользование»</t>
  </si>
  <si>
    <t xml:space="preserve"> Подпрограмма «Энергосбережение Кутейниковского сельского поселения»</t>
  </si>
  <si>
    <t>Мероприятия по повышению энергетической эффективности систем освещения в рамках подпрограммы «Энергосбережение  Кутейниковского сельского поселения» муниципальной программы  Кутейниковского сельского поселения «Энергосбережение и  повышение энергетической эффективности»</t>
  </si>
  <si>
    <t>Подпрограмма «Развитие культуры в Кутейниковском сельском  поселении»</t>
  </si>
  <si>
    <t>Расходы на обеспечение деятельности (оказание услуг) муниципальных учреждений Кутейниковского сельского поселения в рамках  подпрограммы «Развитие культуры в Кутейниковском сельском поселении» муниципальной программы Кутейниковского сельского  поселения «Развитие культуры»</t>
  </si>
  <si>
    <t>Безвозмездные перечисления государственным и муниципальным организациям</t>
  </si>
  <si>
    <t>Подпрограмма «Развитие массового спорта на территории Кутейниковского сельского поселения»</t>
  </si>
  <si>
    <t>Физкультурные и массовые спортивные мероприятия в рамках подпрограммы «Развитие массового спорта на территории  Кутейниковского сельского поселения» муниципальной программы  Кутейниковского сельского поселения «Развитие физической культуры  и спорта»</t>
  </si>
  <si>
    <t>Жилищное хозяйство</t>
  </si>
  <si>
    <t>Подпрограмма "Создание условий для обеспечения качественными услугами населения Кутейниковского сельского поселения"</t>
  </si>
  <si>
    <t>Оплата взносов на капитальный ремонт в отношении помещений в МКД, в рамках подпрограммы "Создание условий для обеспечения качественными услугами населения Кутейниковского сельского поселения" муниципальной программы Кутейниковского сельского поселения "Обеспечения качественными жилищно-коммунальными услугами населения Кутейниковского сельского поселения"</t>
  </si>
  <si>
    <t>Фонд оплаты труда государственных (муниципальных) органов и взносы по обязательному социальному страхованию</t>
  </si>
  <si>
    <t>Фонд оплаты труда государственных (муниципальных) органов и 
взносы по обязательному социальному страхованию</t>
  </si>
  <si>
    <t>60619430</t>
  </si>
  <si>
    <t>Функционирование высшего должностного лица субъекта Российской Федерации и муниципального образования</t>
  </si>
  <si>
    <t xml:space="preserve">
Подпрограмма «Нормативно-методическое обеспечение и организация бюджетного процесса»   </t>
  </si>
  <si>
    <t>Уплата налога на имущество организаций и земельного налога</t>
  </si>
  <si>
    <t>951 02 00 000 00 00 000 000</t>
  </si>
  <si>
    <t>Национальная безопасность и правоохранительная деятельность</t>
  </si>
  <si>
    <t>Национальная экономика</t>
  </si>
  <si>
    <t>Подпрограмма «Развитие сети автомобильных дорог в Кутейниковском сельском поселении»</t>
  </si>
  <si>
    <t>Проведение мероприятий по охране окружающей среды в рамках подпрограммы «Охрана окружающей среды в Кутейниковском сельском  поселении» муниципальной программы Кутейниковского сельского поселения «Охрана окружающей среды и рациональное  природопользование»</t>
  </si>
  <si>
    <t xml:space="preserve"> Массовый спорт</t>
  </si>
  <si>
    <t>Физическая культура и спорт</t>
  </si>
  <si>
    <t>Благоустройство</t>
  </si>
  <si>
    <t>Обеспечение пожарной безопасности</t>
  </si>
  <si>
    <t xml:space="preserve"> Мероприятия по содержанию внутрипоселковых дорог в рамках подпрограммы «Развитие сети автомобильных дорог в Кутейниковском  сельском поселении» муниципальной программы Кутейниковского  сельского поселения «Развитие транспортной системы»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</si>
  <si>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</si>
  <si>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>Защита населения и территории от чрезвычайных ситуаций природного
и техногенного характера, гражданская оборона</t>
  </si>
  <si>
    <t>Подпрограмма «Пожарная безопасность»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</si>
  <si>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«Пожарная безопасность» муниципальной  программы Кутейниковского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</si>
  <si>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 Прочая закупка товаров, работ и услуг для обеспечения государственных (муниципальных) нужд</t>
  </si>
  <si>
    <t>Подпрограмма «Обеспечение безопасности на воде»</t>
  </si>
  <si>
    <t>Подпрограмма «Нормативно-методическое обеспечение и организация бюджетного процесса»</t>
  </si>
  <si>
    <t xml:space="preserve"> Перечисления другим бюджетам бюджетной системы Российской Федерации</t>
  </si>
  <si>
    <t>Утвержденные бюджетные назначения</t>
  </si>
  <si>
    <t>x</t>
  </si>
  <si>
    <t>Услуги связи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</si>
  <si>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</si>
  <si>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</si>
  <si>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</si>
  <si>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Коммунальные услуги</t>
  </si>
  <si>
    <t>Увеличение стоимости материальных запасов</t>
  </si>
  <si>
    <t>Прочие расходы</t>
  </si>
  <si>
    <t>Код расхода по бюджетной классификации</t>
  </si>
  <si>
    <t>Код строки</t>
  </si>
  <si>
    <t>Заработная плата</t>
  </si>
  <si>
    <t>Начисления на выплаты по оплате труда</t>
  </si>
  <si>
    <t>Прочие выплаты</t>
  </si>
  <si>
    <t>Наименование показателя</t>
  </si>
  <si>
    <t>Неисполненные назначения</t>
  </si>
  <si>
    <t>в том числе:</t>
  </si>
  <si>
    <t>КОДЫ</t>
  </si>
  <si>
    <t>383</t>
  </si>
  <si>
    <t>04226103</t>
  </si>
  <si>
    <t>951</t>
  </si>
  <si>
    <t>Администрация Кутейниковского сельского поселения</t>
  </si>
  <si>
    <t xml:space="preserve">Мероприятия по обеспечению пожарной безопасности в рамкахподпрограммы «Пожарная безопасность» муниципальной программы  Кутейниковского сельского поселения «Защита населения и территории  от чрезвычайных ситуаций, обеспечение пожарной безопасности и  безопасности людей на водных объектах»
 </t>
  </si>
  <si>
    <t>Расходы на выплаты по оплате работников органа местного самоуправления Кутейниковского сельского поселения в рамках подпрограммы «Нормативно-методическое обеспечение и организация бюджетного процесса» муниципальной программы Кутейниковского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</si>
  <si>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Мероприятия по диспансеризации муниципальных служащих Кутейниковского сельского поселения в рамках подпрограммы «Нормативно-методическое обеспечение и организация бюджетного процесса» муниципальной программы Кутейниковского сельского поселения «Управление муниципальными финансами и создание условий для эффективного управления муниципальными финансами» </t>
  </si>
  <si>
    <t xml:space="preserve">Уплата прочих налогов, сборов </t>
  </si>
  <si>
    <t>Подпрограмма «Профилактика терроризма и экстремизма, гармонизация межнациональных отношений»</t>
  </si>
  <si>
    <t>Проведение мероприятий по изготовлению и размещению тематической услуг полиграфической продукции в местах массового пребывания граждан в  рамках подпрограммы «Противодействие терроризму и экстремизму в Кутейниковском сельском поселении» муниципальной программы Кутейниковского сельского поселения «Обеспечение общественного порядка и противодействие преступности»</t>
  </si>
  <si>
    <t>Подпрограмма «Комплексные меры противодействия злоупотреблению наркотиками и их незаконному обороту»</t>
  </si>
  <si>
    <t>Подпрограмма «Противодействие коррупции»</t>
  </si>
  <si>
    <t>Подпрограмма «Содействие развитию институтов и инициатив гражданского общества в Кутейниковском сельском поселении»</t>
  </si>
  <si>
    <t>Официальная публикация нормативно-правовых актов органа местного самоуправления Кутейниковского сельского поселения, Собрания депутатов Кутейниковского сельского поселения в рамках подпрограммы «Содействие развитию институтов и инициатив гражданского общества в Кутейниковском сельском поселении» муниципальной программы Кутейниковского сельского поселения «Развитие муниципальной службы»</t>
  </si>
  <si>
    <t>Расходы по управлению муниципальным имуществом Кутейниковскогосельского поселения и распоряжение земельными участками, государственная собственность на которые разграничена и которые расположены в границах поселений в рамках подпрограммы «Управление муниципальным имуществом» муниципальной программы Кутейниковского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</si>
  <si>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Реализация направления расходов в рамках непрограммных расходов органа местного самоуправления Кутейниковского сельского </t>
  </si>
  <si>
    <t>Уплата иных платежей</t>
  </si>
  <si>
    <t>Закупка товаров, работ, услуг в целях капитального ремонта государственного (муниципального) имущества</t>
  </si>
  <si>
    <t>Культура, кинематография</t>
  </si>
  <si>
    <t>Культура</t>
  </si>
  <si>
    <t>Расходы на материально-техническое обеспечение деятельности пожарной команды в рамках подпрограммы «Пожарная безопасность» муниципальной программы Кутейниковского сельского поселения «Защита населения и территории от чрезвычайных ситуаций,  обеспечение пожарной безопасности и безопасности людей на водных объектах»</t>
  </si>
  <si>
    <t>Иные межбюджетные трансферты передаваемые из местного бюджета в бюджет муниципального района на организацию и проведение мобилизационной подготовки, по вопросам гражданской обороны, защиты населения и территорий от ЧС природного и техногенного характера, в соответствии с заключенными соглашениями в рамках подпрограммы «Нормативно-методическое обеспечение и организация бюджетного процесса» муниципальной программы Кутейниковского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</si>
  <si>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 Безвозмездные перечисления государственным и муниципальным организациям</t>
  </si>
  <si>
    <t>Периодичность: месячная, квартальная, годовая</t>
  </si>
  <si>
    <t xml:space="preserve">Расходы на строительство (реконструкцию), включая разработку проектно-сметной документации,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в рамках подпрограммы «Развитие сети автомобильных дорог в Кутейниковском сельском поселении» муниципальной программы Кутейниковского сельского поселения «Развитие транспортной системы»
</t>
  </si>
  <si>
    <t>Другие вопросы в области национальной экономики</t>
  </si>
  <si>
    <t>951 04 12 000 00 00 000 000</t>
  </si>
  <si>
    <t>Подпрограмма «Охрана окружающей среды в Кутейниковском сельском поселении"</t>
  </si>
  <si>
    <t xml:space="preserve">Проведение мероприятий по охране окружающей среды в рамках подпрограммы «Охрана окружающей среды в Кутейниковском сельском  поселении» муниципальной программы Кутейниковского сельского поселения «Охрана окружающей среды и рациональное природопользование»
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</si>
  <si>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</si>
  <si>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</si>
  <si>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капитальный ремонт, включая разработку проектно-сметной документации памятников в рамках подпрограммы «Развитие культуры в Кутейниковском сельском поселении» муниципальной программы Кутейниковского сельского поселения «Развитие культуры»</t>
  </si>
  <si>
    <t>Расходы на софинансирование повышения заработной платы работникам муниципальных учреждений культуры в рамках подпрограммы «Развитие культуры в Кутейниковском сельском поселении» муниципальной программы Кутейниковского сельского поселения «Развитие культуры»</t>
  </si>
  <si>
    <t>Наименование бюджета</t>
  </si>
  <si>
    <t>Лимиты бюджетных обязательств</t>
  </si>
  <si>
    <t>по лимитам бюджетных обязательств</t>
  </si>
  <si>
    <t>Обеспечение проведения выборов и референдумов</t>
  </si>
  <si>
    <t>Специальные расходы</t>
  </si>
  <si>
    <t>951 01 07 999 00 26 270 880 200</t>
  </si>
  <si>
    <t>952 01 07 999 00 26 270 880 290</t>
  </si>
  <si>
    <t>951 01 13 022 00 26 050 244 300</t>
  </si>
  <si>
    <t>951 01 13 022 00 26 050 244 310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</si>
  <si>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"Комплексные меры противодействия злоупотреблению наркотиками и их незаконному обороту" муниципальной программы Кутейниковского сельского поселения "Обеспечение общественного порядка и противодействие преступности"</t>
  </si>
  <si>
    <t>951 01 13 023 00 26050  000 000</t>
  </si>
  <si>
    <t>952 01 13 023 00 26050  000 300</t>
  </si>
  <si>
    <t>953 01 13 023 00 26050 000 310</t>
  </si>
  <si>
    <t>951 01 13 023 00 26050  244 310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</si>
  <si>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"Противодействие коррупции" муниципальной программы Кутейниковского сельского поселения "Обеспечение общественного порядка и противодействие преступности"</t>
  </si>
  <si>
    <t>951 01 13 024 00 26050 000 000</t>
  </si>
  <si>
    <t>951 01 13 072 00  26130 000 000</t>
  </si>
  <si>
    <t>951 01 13 072 00 00000 000 000</t>
  </si>
  <si>
    <t>951 01 13 072 00 26130  244 000</t>
  </si>
  <si>
    <t>951 01 13 072 00  26130 244 220</t>
  </si>
  <si>
    <t>951 01 13 072 00 26130 244 226</t>
  </si>
  <si>
    <t>951 01 13 105 00 00000 000 000</t>
  </si>
  <si>
    <t>951 01 13 105 00 26160 000 000</t>
  </si>
  <si>
    <t>951 01 13 105 00 26160 244 000</t>
  </si>
  <si>
    <t>951 01 13 105 00 26160 244 220</t>
  </si>
  <si>
    <t>951 01 13 105 00 26160 244 226</t>
  </si>
  <si>
    <t>951 01 13 999 00 00000 000 000</t>
  </si>
  <si>
    <t>951 01 13 999 00 99990 000 000</t>
  </si>
  <si>
    <t>951 01 13 999 00 99990 800 000</t>
  </si>
  <si>
    <t>951 01 13 999 00  99990 853 000</t>
  </si>
  <si>
    <t>952 01 13 999 00  99990 853 000</t>
  </si>
  <si>
    <t>951 01 13 999 00 99990 852 290</t>
  </si>
  <si>
    <t>951 01 13 999 00 99990 852 000</t>
  </si>
  <si>
    <t>951 01 13 999 00 99990 850 000</t>
  </si>
  <si>
    <t>951 02 03 999 00 00000 000 000</t>
  </si>
  <si>
    <t>951 02 03 999 00 51180 000 000</t>
  </si>
  <si>
    <t>951 02 03 999 00 51180 121 000</t>
  </si>
  <si>
    <t>951 02 03 999 00 51180 121 210</t>
  </si>
  <si>
    <t>951 02 03 999 00 51180 121 211</t>
  </si>
  <si>
    <t>951 02 03 999 00 51180 121 213</t>
  </si>
  <si>
    <t>951 02 03 999 00 51180 244 310</t>
  </si>
  <si>
    <t>951 02 03 999 00 51180  244 000</t>
  </si>
  <si>
    <t>951 03 09 031 00 26050 000 000</t>
  </si>
  <si>
    <t>951 03 09 031 00 26050 244 000</t>
  </si>
  <si>
    <t>951 03 09 031 00 26050 244 220</t>
  </si>
  <si>
    <t>951 03 09 031 00 26050 244 226</t>
  </si>
  <si>
    <t>951 03 09 033 00 26050 000 000</t>
  </si>
  <si>
    <t>951 03 09 033 00 26050 244 000</t>
  </si>
  <si>
    <t>951 03 09 033 00 00000 000 000</t>
  </si>
  <si>
    <t>951 03 09 033 00 26050 244 300</t>
  </si>
  <si>
    <t>951 03 09 033 00 26050 244 310</t>
  </si>
  <si>
    <t>951 03 09 102 00 86010 540 251</t>
  </si>
  <si>
    <t>951 03 09 102 00 86010 540 250</t>
  </si>
  <si>
    <t>951 03 09 102 00 86010 540 000</t>
  </si>
  <si>
    <t>951 03 09 102 00 86010 000 000</t>
  </si>
  <si>
    <t>951 03 09 102 00 00000 000 000</t>
  </si>
  <si>
    <t>951 03 10 031 00 26070 000 000</t>
  </si>
  <si>
    <t>увелечение стоимости материальных запасов</t>
  </si>
  <si>
    <t>951 03 10 031 00 26070 244 000</t>
  </si>
  <si>
    <t>951 03 10 031 00 26070 244 220</t>
  </si>
  <si>
    <t>951 03 10 031 00 26070 244 223</t>
  </si>
  <si>
    <t>951 03 10 031 00 26070 244 225</t>
  </si>
  <si>
    <t>951 03 10 031 00 26070 244 340</t>
  </si>
  <si>
    <t>951 03 10 031 00 26070 244 300</t>
  </si>
  <si>
    <t>прочии расходы</t>
  </si>
  <si>
    <t>951 04 09 081 00 00000 000 000</t>
  </si>
  <si>
    <t>951 04 09 081 00 26180 414 000</t>
  </si>
  <si>
    <t>951 04 09 081 00 26180 000 000</t>
  </si>
  <si>
    <t>951 04 09 081 00 26180 414 310</t>
  </si>
  <si>
    <t>951 04 09 081 00 26190 244 000</t>
  </si>
  <si>
    <t>951 04 09 081 00 26190 000 000</t>
  </si>
  <si>
    <t>951 04 09 081 00 26190 244 220</t>
  </si>
  <si>
    <t>951 04 09 081 00 26190 244 226</t>
  </si>
  <si>
    <t>951 04 09 081 00 26220 243 000</t>
  </si>
  <si>
    <t>951 04 09 081 00 26220 243 220</t>
  </si>
  <si>
    <t>951 04 09 081 00 26220 243 225</t>
  </si>
  <si>
    <t>951 04 12 051 00 00000 000 000</t>
  </si>
  <si>
    <t>951 04 12 051 00 26090 000 000</t>
  </si>
  <si>
    <t>951 04 12 051 00 26090 244 000</t>
  </si>
  <si>
    <t>951 04 12 051 00 26090 244 220</t>
  </si>
  <si>
    <t>951 04 12 051 00 26090 244 226</t>
  </si>
  <si>
    <t>952 04 12 051 00 26090 244 225</t>
  </si>
  <si>
    <t>951 11 02 061 00 26110 244 310</t>
  </si>
  <si>
    <t>951 11 02 061 00 26110 244 340</t>
  </si>
  <si>
    <t>951 11 02 061 00 26110 244 000</t>
  </si>
  <si>
    <t>951 11 02 061 00 26000 000 000</t>
  </si>
  <si>
    <t>951 11 02 061 00 00000 000 000</t>
  </si>
  <si>
    <t>951 11 02 000 00 00000 000 000</t>
  </si>
  <si>
    <t>951 11 00 000 00 00000 000 000</t>
  </si>
  <si>
    <t>951 08 01  041 00 26270 611 241</t>
  </si>
  <si>
    <t>951 08 01  041 00 26270 611 240</t>
  </si>
  <si>
    <t>951 08 01  041 00 26270 611 000</t>
  </si>
  <si>
    <t>951 08 01 041 00 26270 000 000</t>
  </si>
  <si>
    <t>951 05 02 011 00 26230 000 000</t>
  </si>
  <si>
    <t>951 07 00 000 00 00000 000 000</t>
  </si>
  <si>
    <t>Образование</t>
  </si>
  <si>
    <t>Профессиональная подготовка, переподготовка и повышение квалификации</t>
  </si>
  <si>
    <t>951 07 05 071 00 26120 244 220</t>
  </si>
  <si>
    <t>Прочии услуги</t>
  </si>
  <si>
    <t>951 07 05 071 00 26120 244 226</t>
  </si>
  <si>
    <t>951 05 03 091 00 26140 244 340</t>
  </si>
  <si>
    <t xml:space="preserve"> -</t>
  </si>
  <si>
    <t>951 08 01 041 00 26250 000 000</t>
  </si>
  <si>
    <t>951 08 01 041  00 26250 244 000</t>
  </si>
  <si>
    <t>951 08 01 041 00 26250 244 220</t>
  </si>
  <si>
    <t>951 08 01 041 00 26250 244 225</t>
  </si>
  <si>
    <t>951 08 01 041 00 26250 244 226</t>
  </si>
  <si>
    <t>951 08 01 041 00 00000 000 000</t>
  </si>
  <si>
    <t>951 08 01 041 00 59611 000 000</t>
  </si>
  <si>
    <t>951 08 01 041 00 59611 611 000</t>
  </si>
  <si>
    <t>951 08 01 041 00 59611 611 241</t>
  </si>
  <si>
    <t>951 03 09 031 00 26050 244 310</t>
  </si>
  <si>
    <t>952 03 09 033 00 26050 244 340</t>
  </si>
  <si>
    <t>о бюджетных обязательствах</t>
  </si>
  <si>
    <t>Утв. приказом Минфина РФ от 28 декабря 2010 г. № 191н</t>
  </si>
  <si>
    <t>(в ред. от 19 декабря 2014 г.)</t>
  </si>
  <si>
    <t>ОТЧЕТ</t>
  </si>
  <si>
    <t>0503128</t>
  </si>
  <si>
    <t>Дата</t>
  </si>
  <si>
    <t>01.01.2016</t>
  </si>
  <si>
    <t>Главный распорядитель, распорядитель, получатель</t>
  </si>
  <si>
    <t>бюджетных средств, главный администратор, админи-</t>
  </si>
  <si>
    <t>по ОКПО</t>
  </si>
  <si>
    <t>стратор источников финансирования дефицита бюджета</t>
  </si>
  <si>
    <t>Глава по БК</t>
  </si>
  <si>
    <t xml:space="preserve"> Бюджет Кутейниковского сельского поселения</t>
  </si>
  <si>
    <t>Единица измерения: руб.</t>
  </si>
  <si>
    <t>по ОКЕИ</t>
  </si>
  <si>
    <t>1. Принятые бюджетные обязательства</t>
  </si>
  <si>
    <t>на 1          января         2017</t>
  </si>
  <si>
    <t xml:space="preserve">Администрация Кутейниковского сельского поселения </t>
  </si>
  <si>
    <t xml:space="preserve">Форма по ОКУД </t>
  </si>
  <si>
    <t>по ОКТМО</t>
  </si>
  <si>
    <t>1. Бюджетные обязательства тякущего (отчётного) финансового года по расходам всего:</t>
  </si>
  <si>
    <t>Утверждено (доведено на 2015 год</t>
  </si>
  <si>
    <t>Принимаемые обязательства</t>
  </si>
  <si>
    <t>Всего</t>
  </si>
  <si>
    <t xml:space="preserve">из них с применением конкурентных способов </t>
  </si>
  <si>
    <t>Принятые бюджетные обязательства</t>
  </si>
  <si>
    <t>Денежные обязательства</t>
  </si>
  <si>
    <t>Обязательства</t>
  </si>
  <si>
    <t>Исполнено денежных обязательств</t>
  </si>
  <si>
    <t>Принятых денежных обязательств</t>
  </si>
  <si>
    <t>в том числе</t>
  </si>
  <si>
    <t>Итого</t>
  </si>
  <si>
    <t>Руководитель планово-</t>
  </si>
  <si>
    <t>финансовой службы</t>
  </si>
  <si>
    <t>2. Бюджетные обязательства  текущего (отчётного) финансового года по выплатам  источников финансирования дефицита бюджета всего:</t>
  </si>
  <si>
    <t>3. Обязательства финансовых годов , следующих за текущем (отчётным финансовым годом, всего:</t>
  </si>
  <si>
    <t xml:space="preserve">в том числе по расходам </t>
  </si>
  <si>
    <t xml:space="preserve">по выплатам источников финансирования дефицита бюджета </t>
  </si>
  <si>
    <t>Х</t>
  </si>
  <si>
    <r>
      <t xml:space="preserve">________________ </t>
    </r>
    <r>
      <rPr>
        <u/>
        <sz val="10"/>
        <rFont val="Times New Roman"/>
        <family val="1"/>
        <charset val="204"/>
      </rPr>
      <t>Кругленко Е.И.</t>
    </r>
  </si>
  <si>
    <r>
      <t xml:space="preserve">Главный бухгалтер  </t>
    </r>
    <r>
      <rPr>
        <u/>
        <sz val="10"/>
        <rFont val="Times New Roman"/>
        <family val="1"/>
        <charset val="204"/>
      </rPr>
      <t xml:space="preserve">                                             </t>
    </r>
  </si>
  <si>
    <r>
      <t xml:space="preserve">_______________  </t>
    </r>
    <r>
      <rPr>
        <u/>
        <sz val="10"/>
        <rFont val="Times New Roman"/>
        <family val="1"/>
        <charset val="204"/>
      </rPr>
      <t>Эржанова Н.Р.</t>
    </r>
  </si>
  <si>
    <r>
      <t xml:space="preserve">Руководитель _____________________ </t>
    </r>
    <r>
      <rPr>
        <u/>
        <sz val="10"/>
        <rFont val="Times New Roman"/>
        <family val="1"/>
        <charset val="204"/>
      </rPr>
      <t>Щука А.П.</t>
    </r>
  </si>
  <si>
    <t xml:space="preserve">                    3. Источники финансирования дефицита бюджета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</si>
  <si>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</si>
  <si>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</si>
  <si>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>Исполнено</t>
  </si>
  <si>
    <t>4</t>
  </si>
  <si>
    <t>5</t>
  </si>
  <si>
    <t>6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</si>
  <si>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</si>
  <si>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</si>
  <si>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</si>
  <si>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</si>
  <si>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-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</si>
  <si>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</si>
  <si>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</si>
  <si>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</si>
  <si>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</si>
  <si>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</si>
  <si>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95101000000000000000</t>
  </si>
  <si>
    <t xml:space="preserve">Изменение остатков средств </t>
  </si>
  <si>
    <t>95101050000000000000</t>
  </si>
  <si>
    <t>увелечение остатков средств, всего</t>
  </si>
  <si>
    <t>710</t>
  </si>
  <si>
    <t xml:space="preserve"> Х</t>
  </si>
  <si>
    <t>увеличение остатков средств, всего</t>
  </si>
  <si>
    <t>95101050200000000500</t>
  </si>
  <si>
    <t>95101050201000000510</t>
  </si>
  <si>
    <t>увеличение остатков средств,всего</t>
  </si>
  <si>
    <t>95101050201100000510</t>
  </si>
  <si>
    <t>уменьшение остатков средств ,всего</t>
  </si>
  <si>
    <t>720</t>
  </si>
  <si>
    <t>95101050200000000600</t>
  </si>
  <si>
    <t>95101050201000000610</t>
  </si>
  <si>
    <t>95101050201100000610</t>
  </si>
  <si>
    <t>951 01 00 000 00 00000 000 000</t>
  </si>
  <si>
    <t>951 01 02 000 00 00000 000 000</t>
  </si>
  <si>
    <t>951 01 02 102 00 00000 000 000</t>
  </si>
  <si>
    <t>951 01 02 102 00 11000 000 000</t>
  </si>
  <si>
    <t>951 01 02 102 00 00000 100 000</t>
  </si>
  <si>
    <t>951 01 02 102 00 00000 120 000</t>
  </si>
  <si>
    <t>951 01 02 102 00 00110 121 000</t>
  </si>
  <si>
    <t>951 01 02 102 00 00110 121 210</t>
  </si>
  <si>
    <t>951 01 02 102 00 00110 121 211</t>
  </si>
  <si>
    <t>951 01 02 102  00 00110 121 213</t>
  </si>
  <si>
    <t>951 01 02 102 00 00110 122 000</t>
  </si>
  <si>
    <t>951 01 02 102 00 00110 122 210</t>
  </si>
  <si>
    <t>951 01 02 102 00 00110 122 212</t>
  </si>
  <si>
    <t>951 01 04 000 00 00000 000 000</t>
  </si>
  <si>
    <t>951 01 04 031 00 00000 000  000</t>
  </si>
  <si>
    <t>951 01 04 031 00 26060 000 000</t>
  </si>
  <si>
    <t>951 01 04 031 00 26060  244 000</t>
  </si>
  <si>
    <t>951 01 04 031 00 26060  244 220</t>
  </si>
  <si>
    <t>951 01 04 031 00 26060  244 225</t>
  </si>
  <si>
    <t>951 01 04 102 00 00000 000 000</t>
  </si>
  <si>
    <t>951 01 04 102 00 00110 000 000</t>
  </si>
  <si>
    <t>951 01 04 102 00 00110 100 000</t>
  </si>
  <si>
    <t>951 01 04 102 00 00110 120 000</t>
  </si>
  <si>
    <t>951 01 04 102 00 00110 121 000</t>
  </si>
  <si>
    <t>951 01 04 102 00 00110  121 210</t>
  </si>
  <si>
    <t>951 01 04 102 00 00110  121 211</t>
  </si>
  <si>
    <t>951 01 04 102 00 00110 121 213</t>
  </si>
  <si>
    <t>951 01 04 102 00 00110 122 000</t>
  </si>
  <si>
    <t>951 01 04 102 00 00110 122 210</t>
  </si>
  <si>
    <t>951 01 04 102 00 00110 122 212</t>
  </si>
  <si>
    <t>951 01 04 102 00 00190 000 000</t>
  </si>
  <si>
    <t>951 01 04 102 00 00190 244 000</t>
  </si>
  <si>
    <t>951 01 04 102 00 00190 244 220</t>
  </si>
  <si>
    <t>951 01 04 102 00 00190 244 221</t>
  </si>
  <si>
    <t>951 01 04 102 00 00190 244 223</t>
  </si>
  <si>
    <t>951 01 04 102 00 00190 244 225</t>
  </si>
  <si>
    <t>951 01 04 102 00 00190 244 226</t>
  </si>
  <si>
    <t>951 01 04 102 00 00190 244 310</t>
  </si>
  <si>
    <t>951 01 04 102 00 00190 244 340</t>
  </si>
  <si>
    <t>951 01 04 102 00 26150 000 000</t>
  </si>
  <si>
    <t>951 01 04 102 00 26150 244 000</t>
  </si>
  <si>
    <t>951 01 04 102 00 26150 244 220</t>
  </si>
  <si>
    <t>951 01 04 102 00 26150 244 226</t>
  </si>
  <si>
    <t>951 01 04 102 00 86020 000 000</t>
  </si>
  <si>
    <t>951 01 04 102 00 86020 540 000</t>
  </si>
  <si>
    <t>951 01 04 102 00 86020 540 250</t>
  </si>
  <si>
    <t>951 01 04 102 00 86020 540 251</t>
  </si>
  <si>
    <t>951 01 04 102 00 99990 000 000</t>
  </si>
  <si>
    <t>951 01 04 102 00 99990 800 000</t>
  </si>
  <si>
    <t>951 01 04 102 00 99990 850 000</t>
  </si>
  <si>
    <t>951 01 04 102 00 99990 851 000</t>
  </si>
  <si>
    <t>951 01 04 102 00 99990 851 290</t>
  </si>
  <si>
    <t>951 01 04 102 00 99990 852 000</t>
  </si>
  <si>
    <t>951 01 04 102 00 99990 852 290</t>
  </si>
  <si>
    <t>951 01 04 102 00 99990 853 000</t>
  </si>
  <si>
    <t>951 01 04 102  00 99990 853 290</t>
  </si>
  <si>
    <t>951 01 04 105 00 00000 000 000</t>
  </si>
  <si>
    <t>951 01 04 999 00 00000 000 000</t>
  </si>
  <si>
    <t>951 01 04 999 00 72390 000 000</t>
  </si>
  <si>
    <t>951 01 04 999 00 72390 244 000</t>
  </si>
  <si>
    <t>951 01 04 999 00 72390 244 340</t>
  </si>
  <si>
    <t>951 01 07 000 00 00000 000 000</t>
  </si>
  <si>
    <t>953 01 07 999 00 26270 880 290</t>
  </si>
  <si>
    <t>951 01 13 000 00 00000 000 000</t>
  </si>
  <si>
    <t>951 01 13 022 00 00000 000 000</t>
  </si>
  <si>
    <t>951 01 13 022 00 26050 244 310</t>
  </si>
  <si>
    <t>951 01 13 023 00 00000 000 000</t>
  </si>
  <si>
    <t>951 01 13 024 00 00000 000 000</t>
  </si>
  <si>
    <t>951 01 13 024 00 26050 244 000</t>
  </si>
  <si>
    <t>951 01 13 024 00 26050 244 300</t>
  </si>
  <si>
    <t>951 01 13 024 00 26050 244 310</t>
  </si>
  <si>
    <t>951 03 00 000 00 00000 000 000</t>
  </si>
  <si>
    <t>951 03 09 000 00 00000 000 000</t>
  </si>
  <si>
    <t>951 03 09 031 00 00000 000 000</t>
  </si>
  <si>
    <t>951 03 10 000 00 00000 000 000</t>
  </si>
  <si>
    <t>951 03 10 031 00 00000 000 000</t>
  </si>
  <si>
    <t>951 04 00 000 00 00000 000 000</t>
  </si>
  <si>
    <t>951 04 09 000 00 00000 000 000</t>
  </si>
  <si>
    <t>951 04 09 081 00 73500 000 0000</t>
  </si>
  <si>
    <t>951 04 09 081 00 73500 244 000</t>
  </si>
  <si>
    <t>951 04 09 081 00 73500 244 220</t>
  </si>
  <si>
    <t>951 04 09 081 00 73500 244 226</t>
  </si>
  <si>
    <t>950 05 00 000 00 00000 000 000</t>
  </si>
  <si>
    <t>951 05 01 000 00 00000 000 000</t>
  </si>
  <si>
    <t>951 05 01 011 00 00000 000 000</t>
  </si>
  <si>
    <t>951 05 01 011 00 26260 000 000</t>
  </si>
  <si>
    <t>951 05 01 011 00 26260 243 000</t>
  </si>
  <si>
    <t>951 05 01 011 00 26260 243 220</t>
  </si>
  <si>
    <t>951 05 01 011 00 26260 243 225</t>
  </si>
  <si>
    <t>951 05 01 011 00 99990 244 000</t>
  </si>
  <si>
    <t>951 05 01 011 00 99990 244 220</t>
  </si>
  <si>
    <t>951 05 01 011 00 99990 244 226</t>
  </si>
  <si>
    <t>951 05 02 000 00 00000 000 000</t>
  </si>
  <si>
    <t>951 05 02 011 00 00000 000 000</t>
  </si>
  <si>
    <t>951 05 02 011 00 26010 000 0000</t>
  </si>
  <si>
    <t>951 05 02 011 00 26010 244 000</t>
  </si>
  <si>
    <t>951 05 02 011 00 26010 244 300</t>
  </si>
  <si>
    <t>951 05 02 011 00 26010 244 310</t>
  </si>
  <si>
    <t>951 05 02 011 00 26030 000 000</t>
  </si>
  <si>
    <t>951 05 02 011 00 26030 810 000</t>
  </si>
  <si>
    <t>951 05 02 011 00 26030 810 240</t>
  </si>
  <si>
    <t>951 05 02 011 00 26030 810 241</t>
  </si>
  <si>
    <t>951 05 02 011 00 26230 200 000</t>
  </si>
  <si>
    <t>951 05 02 011 00 26230 240 000</t>
  </si>
  <si>
    <t>951 05 02 011 00 26230 244 000</t>
  </si>
  <si>
    <t>951 05 02 011 00 26230 244 220</t>
  </si>
  <si>
    <t>951 05 02 011 00 26230 244 225</t>
  </si>
  <si>
    <t>951 05 02 011 00 26230 244 226</t>
  </si>
  <si>
    <t>951 05 03 000 00 00000 000 000</t>
  </si>
  <si>
    <t>951 05 03 012 00 00000 000 000</t>
  </si>
  <si>
    <t>951 05 03 012 00 26040 000 000</t>
  </si>
  <si>
    <t>951 05 03 012 00 26040 244 000</t>
  </si>
  <si>
    <t>951 05 03 012 00 26040 244 220</t>
  </si>
  <si>
    <t>951 05 03 012 00 26040 244 223</t>
  </si>
  <si>
    <t>951 05 03 012 00 26040 244 225</t>
  </si>
  <si>
    <t>951 05 03 012 00 26040 244 310</t>
  </si>
  <si>
    <t>951 05 03 012 00 26040 244 340</t>
  </si>
  <si>
    <t>951 05 03 051 00 00000 000 000</t>
  </si>
  <si>
    <t>951 05 03 051 00 26090 000 000</t>
  </si>
  <si>
    <t>951 05 03 051 00 26090 244 000</t>
  </si>
  <si>
    <t>951 05 03 051 00 26090 244 220</t>
  </si>
  <si>
    <t>951 05 03 051 00 26090 244 225</t>
  </si>
  <si>
    <t>951 05 03 052 00 00000 000 000</t>
  </si>
  <si>
    <t>951 05 03 052 00 26100 000 000</t>
  </si>
  <si>
    <t>951 05 03 052 00 26100 244 000</t>
  </si>
  <si>
    <t>951 05 03 052 00 26100 244 220</t>
  </si>
  <si>
    <t>951 05 03 052 00 26100 244 225</t>
  </si>
  <si>
    <t>951 05 03 091 00 00000 000 000</t>
  </si>
  <si>
    <t>951 05 03 091 00 26140 000 000</t>
  </si>
  <si>
    <t>951 05 03 091 00 26140 244 000</t>
  </si>
  <si>
    <t>951 05 03 091 00 26140 244 220</t>
  </si>
  <si>
    <t>951 05 03 091 00 26140 244 226</t>
  </si>
  <si>
    <t>951 07 05  000 00 00000 000 000</t>
  </si>
  <si>
    <t>951 08 00 000 00 00000 000 000</t>
  </si>
  <si>
    <t>951 08 01 000 00 00000 000 000</t>
  </si>
  <si>
    <t>951 08 01 031 00 00000 000 000</t>
  </si>
  <si>
    <t>951 08 01 031 00 26060 000 000</t>
  </si>
  <si>
    <t>951 08 01 031 00 26060 611 000</t>
  </si>
  <si>
    <t>951 08 01 031 00 26060 611 240</t>
  </si>
  <si>
    <t>951 08 01 031 00 26060  611 241</t>
  </si>
  <si>
    <t>951 08 01 041 00 00000 000  000</t>
  </si>
  <si>
    <t>951 08 01 041 00 59000 000 000</t>
  </si>
  <si>
    <t>951 08 01 041  00 59611 000 240</t>
  </si>
  <si>
    <t>951 08 01 041 00 59611 000 241</t>
  </si>
  <si>
    <t>Руководитель финансово-</t>
  </si>
  <si>
    <r>
      <t xml:space="preserve">Руководитель                     _______________________________________ </t>
    </r>
    <r>
      <rPr>
        <u/>
        <sz val="8"/>
        <rFont val="Arial"/>
        <family val="2"/>
        <charset val="204"/>
      </rPr>
      <t xml:space="preserve">  Щука А.П.</t>
    </r>
  </si>
  <si>
    <t>экономической службы       ________________________________________ Кругленко Е.И.</t>
  </si>
  <si>
    <t>Главный бухгалтер              ________________________________________ Эржанова Н.Р</t>
  </si>
  <si>
    <t xml:space="preserve">"________"  _______________ 2017 год. </t>
  </si>
  <si>
    <t xml:space="preserve">             Форма 0503128  с.3</t>
  </si>
</sst>
</file>

<file path=xl/styles.xml><?xml version="1.0" encoding="utf-8"?>
<styleSheet xmlns="http://schemas.openxmlformats.org/spreadsheetml/2006/main">
  <numFmts count="1">
    <numFmt numFmtId="164" formatCode="?"/>
  </numFmts>
  <fonts count="26"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9"/>
      <name val="Times New Roman"/>
      <family val="1"/>
      <charset val="204"/>
    </font>
    <font>
      <b/>
      <sz val="9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Cambria"/>
      <family val="1"/>
      <charset val="204"/>
    </font>
    <font>
      <b/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Arial Cyr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u/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8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"/>
      <family val="2"/>
      <charset val="204"/>
    </font>
    <font>
      <sz val="7"/>
      <name val="Arial"/>
      <family val="2"/>
      <charset val="204"/>
    </font>
    <font>
      <sz val="6"/>
      <name val="Arial"/>
      <family val="2"/>
      <charset val="204"/>
    </font>
    <font>
      <u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5" fillId="0" borderId="0"/>
  </cellStyleXfs>
  <cellXfs count="254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2" fontId="2" fillId="0" borderId="4" xfId="0" applyNumberFormat="1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3" fillId="0" borderId="0" xfId="0" applyFont="1"/>
    <xf numFmtId="0" fontId="2" fillId="0" borderId="11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wrapText="1"/>
    </xf>
    <xf numFmtId="0" fontId="0" fillId="0" borderId="0" xfId="0" applyFont="1"/>
    <xf numFmtId="0" fontId="5" fillId="0" borderId="3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2" fontId="5" fillId="0" borderId="2" xfId="0" applyNumberFormat="1" applyFont="1" applyBorder="1" applyAlignment="1">
      <alignment horizontal="center" wrapText="1"/>
    </xf>
    <xf numFmtId="0" fontId="6" fillId="0" borderId="0" xfId="0" applyFont="1"/>
    <xf numFmtId="0" fontId="5" fillId="0" borderId="10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0" xfId="0" applyFont="1"/>
    <xf numFmtId="0" fontId="2" fillId="0" borderId="3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0" fontId="3" fillId="0" borderId="0" xfId="0" applyFont="1" applyFill="1"/>
    <xf numFmtId="0" fontId="1" fillId="0" borderId="3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wrapText="1"/>
    </xf>
    <xf numFmtId="0" fontId="0" fillId="0" borderId="0" xfId="0" applyFill="1"/>
    <xf numFmtId="0" fontId="5" fillId="0" borderId="3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6" fillId="0" borderId="0" xfId="0" applyFont="1" applyFill="1"/>
    <xf numFmtId="0" fontId="9" fillId="0" borderId="3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9" fillId="0" borderId="0" xfId="0" applyFont="1"/>
    <xf numFmtId="0" fontId="2" fillId="2" borderId="3" xfId="0" applyFont="1" applyFill="1" applyBorder="1" applyAlignment="1">
      <alignment wrapText="1"/>
    </xf>
    <xf numFmtId="0" fontId="2" fillId="2" borderId="10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0" fontId="3" fillId="2" borderId="0" xfId="0" applyFont="1" applyFill="1"/>
    <xf numFmtId="0" fontId="1" fillId="2" borderId="3" xfId="0" applyFont="1" applyFill="1" applyBorder="1" applyAlignment="1">
      <alignment wrapText="1"/>
    </xf>
    <xf numFmtId="0" fontId="1" fillId="2" borderId="10" xfId="0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wrapText="1"/>
    </xf>
    <xf numFmtId="0" fontId="0" fillId="2" borderId="0" xfId="0" applyFill="1"/>
    <xf numFmtId="0" fontId="1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4" fillId="0" borderId="0" xfId="0" applyFont="1"/>
    <xf numFmtId="0" fontId="1" fillId="0" borderId="3" xfId="0" applyFont="1" applyBorder="1" applyAlignment="1">
      <alignment vertical="top" wrapText="1"/>
    </xf>
    <xf numFmtId="0" fontId="1" fillId="0" borderId="13" xfId="0" applyFont="1" applyBorder="1" applyAlignment="1">
      <alignment horizontal="center" wrapText="1"/>
    </xf>
    <xf numFmtId="0" fontId="10" fillId="0" borderId="1" xfId="0" applyFont="1" applyBorder="1"/>
    <xf numFmtId="49" fontId="7" fillId="0" borderId="1" xfId="0" applyNumberFormat="1" applyFont="1" applyBorder="1" applyAlignment="1">
      <alignment horizontal="center" wrapText="1"/>
    </xf>
    <xf numFmtId="2" fontId="1" fillId="3" borderId="1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wrapText="1"/>
    </xf>
    <xf numFmtId="0" fontId="2" fillId="3" borderId="10" xfId="0" applyFont="1" applyFill="1" applyBorder="1" applyAlignment="1">
      <alignment horizontal="center" wrapText="1"/>
    </xf>
    <xf numFmtId="49" fontId="2" fillId="3" borderId="1" xfId="0" applyNumberFormat="1" applyFont="1" applyFill="1" applyBorder="1" applyAlignment="1">
      <alignment horizontal="center" wrapText="1"/>
    </xf>
    <xf numFmtId="2" fontId="2" fillId="3" borderId="1" xfId="0" applyNumberFormat="1" applyFont="1" applyFill="1" applyBorder="1" applyAlignment="1">
      <alignment horizontal="center" wrapText="1"/>
    </xf>
    <xf numFmtId="0" fontId="1" fillId="3" borderId="3" xfId="0" applyFont="1" applyFill="1" applyBorder="1" applyAlignment="1">
      <alignment wrapText="1"/>
    </xf>
    <xf numFmtId="0" fontId="1" fillId="3" borderId="10" xfId="0" applyFont="1" applyFill="1" applyBorder="1" applyAlignment="1">
      <alignment horizontal="center" wrapText="1"/>
    </xf>
    <xf numFmtId="49" fontId="1" fillId="3" borderId="1" xfId="0" applyNumberFormat="1" applyFont="1" applyFill="1" applyBorder="1" applyAlignment="1">
      <alignment horizontal="center" wrapText="1"/>
    </xf>
    <xf numFmtId="0" fontId="11" fillId="0" borderId="0" xfId="0" applyFont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4" fillId="3" borderId="0" xfId="0" applyFont="1" applyFill="1"/>
    <xf numFmtId="0" fontId="3" fillId="3" borderId="0" xfId="0" applyFont="1" applyFill="1"/>
    <xf numFmtId="0" fontId="0" fillId="3" borderId="0" xfId="0" applyFont="1" applyFill="1"/>
    <xf numFmtId="0" fontId="0" fillId="0" borderId="0" xfId="0"/>
    <xf numFmtId="0" fontId="0" fillId="0" borderId="0" xfId="0"/>
    <xf numFmtId="49" fontId="2" fillId="0" borderId="24" xfId="0" applyNumberFormat="1" applyFont="1" applyBorder="1" applyAlignment="1">
      <alignment horizontal="left" wrapText="1"/>
    </xf>
    <xf numFmtId="49" fontId="1" fillId="0" borderId="25" xfId="0" applyNumberFormat="1" applyFont="1" applyBorder="1" applyAlignment="1">
      <alignment horizontal="left" wrapText="1"/>
    </xf>
    <xf numFmtId="164" fontId="2" fillId="0" borderId="26" xfId="0" applyNumberFormat="1" applyFont="1" applyBorder="1" applyAlignment="1" applyProtection="1">
      <alignment horizontal="left" vertical="center" wrapText="1"/>
    </xf>
    <xf numFmtId="0" fontId="14" fillId="0" borderId="1" xfId="0" applyFont="1" applyBorder="1" applyAlignment="1">
      <alignment wrapText="1"/>
    </xf>
    <xf numFmtId="0" fontId="10" fillId="0" borderId="27" xfId="1" applyNumberFormat="1" applyFont="1" applyFill="1" applyBorder="1" applyAlignment="1">
      <alignment horizontal="left" wrapText="1" readingOrder="1"/>
    </xf>
    <xf numFmtId="0" fontId="0" fillId="0" borderId="0" xfId="0" applyBorder="1"/>
    <xf numFmtId="0" fontId="0" fillId="0" borderId="20" xfId="0" applyBorder="1" applyAlignment="1">
      <alignment horizontal="center"/>
    </xf>
    <xf numFmtId="0" fontId="0" fillId="0" borderId="0" xfId="0"/>
    <xf numFmtId="0" fontId="0" fillId="0" borderId="0" xfId="0" applyAlignment="1"/>
    <xf numFmtId="0" fontId="0" fillId="0" borderId="0" xfId="0"/>
    <xf numFmtId="49" fontId="2" fillId="0" borderId="25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1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right"/>
    </xf>
    <xf numFmtId="0" fontId="12" fillId="3" borderId="0" xfId="0" applyNumberFormat="1" applyFont="1" applyFill="1" applyAlignment="1">
      <alignment horizontal="right"/>
    </xf>
    <xf numFmtId="0" fontId="17" fillId="3" borderId="0" xfId="0" applyNumberFormat="1" applyFont="1" applyFill="1" applyAlignment="1">
      <alignment horizontal="center"/>
    </xf>
    <xf numFmtId="0" fontId="18" fillId="3" borderId="0" xfId="0" applyNumberFormat="1" applyFont="1" applyFill="1" applyAlignment="1">
      <alignment horizontal="center"/>
    </xf>
    <xf numFmtId="0" fontId="18" fillId="4" borderId="0" xfId="0" applyNumberFormat="1" applyFont="1" applyFill="1" applyAlignment="1">
      <alignment horizontal="center"/>
    </xf>
    <xf numFmtId="49" fontId="18" fillId="3" borderId="0" xfId="0" applyNumberFormat="1" applyFont="1" applyFill="1" applyBorder="1" applyAlignment="1">
      <alignment horizontal="center"/>
    </xf>
    <xf numFmtId="49" fontId="18" fillId="3" borderId="0" xfId="0" applyNumberFormat="1" applyFont="1" applyFill="1" applyBorder="1" applyAlignment="1">
      <alignment horizontal="left"/>
    </xf>
    <xf numFmtId="0" fontId="18" fillId="3" borderId="0" xfId="0" applyNumberFormat="1" applyFont="1" applyFill="1" applyBorder="1" applyAlignment="1">
      <alignment horizontal="left"/>
    </xf>
    <xf numFmtId="0" fontId="18" fillId="3" borderId="0" xfId="0" applyNumberFormat="1" applyFont="1" applyFill="1" applyAlignment="1">
      <alignment horizontal="left"/>
    </xf>
    <xf numFmtId="0" fontId="18" fillId="3" borderId="0" xfId="0" applyNumberFormat="1" applyFont="1" applyFill="1" applyBorder="1" applyAlignment="1">
      <alignment horizontal="center"/>
    </xf>
    <xf numFmtId="0" fontId="16" fillId="0" borderId="0" xfId="0" applyFont="1" applyAlignment="1"/>
    <xf numFmtId="0" fontId="17" fillId="3" borderId="0" xfId="0" applyNumberFormat="1" applyFont="1" applyFill="1" applyAlignment="1"/>
    <xf numFmtId="0" fontId="18" fillId="3" borderId="0" xfId="0" applyNumberFormat="1" applyFont="1" applyFill="1" applyAlignment="1"/>
    <xf numFmtId="0" fontId="18" fillId="3" borderId="16" xfId="0" applyNumberFormat="1" applyFont="1" applyFill="1" applyBorder="1" applyAlignment="1"/>
    <xf numFmtId="0" fontId="18" fillId="3" borderId="0" xfId="0" applyNumberFormat="1" applyFont="1" applyFill="1" applyBorder="1" applyAlignment="1"/>
    <xf numFmtId="49" fontId="18" fillId="3" borderId="0" xfId="0" applyNumberFormat="1" applyFont="1" applyFill="1" applyBorder="1" applyAlignment="1"/>
    <xf numFmtId="0" fontId="0" fillId="0" borderId="0" xfId="0" applyAlignment="1">
      <alignment wrapText="1"/>
    </xf>
    <xf numFmtId="49" fontId="14" fillId="3" borderId="0" xfId="0" applyNumberFormat="1" applyFont="1" applyFill="1" applyBorder="1" applyAlignment="1">
      <alignment horizontal="center"/>
    </xf>
    <xf numFmtId="0" fontId="13" fillId="0" borderId="14" xfId="0" applyFont="1" applyBorder="1" applyAlignment="1">
      <alignment vertical="center"/>
    </xf>
    <xf numFmtId="0" fontId="1" fillId="3" borderId="8" xfId="0" applyFont="1" applyFill="1" applyBorder="1" applyAlignment="1">
      <alignment horizontal="center" vertical="top" wrapText="1"/>
    </xf>
    <xf numFmtId="2" fontId="2" fillId="0" borderId="21" xfId="0" applyNumberFormat="1" applyFont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4" xfId="0" applyBorder="1"/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8" fillId="0" borderId="0" xfId="0" applyFont="1"/>
    <xf numFmtId="0" fontId="1" fillId="0" borderId="32" xfId="0" applyFont="1" applyBorder="1" applyAlignment="1">
      <alignment horizontal="center"/>
    </xf>
    <xf numFmtId="0" fontId="1" fillId="0" borderId="10" xfId="0" applyFont="1" applyBorder="1"/>
    <xf numFmtId="0" fontId="1" fillId="0" borderId="10" xfId="0" applyFont="1" applyBorder="1" applyAlignment="1">
      <alignment wrapText="1"/>
    </xf>
    <xf numFmtId="0" fontId="0" fillId="0" borderId="32" xfId="0" applyBorder="1" applyAlignment="1">
      <alignment horizontal="center"/>
    </xf>
    <xf numFmtId="0" fontId="2" fillId="0" borderId="33" xfId="0" applyFont="1" applyBorder="1"/>
    <xf numFmtId="0" fontId="1" fillId="0" borderId="31" xfId="0" applyFont="1" applyBorder="1"/>
    <xf numFmtId="0" fontId="1" fillId="0" borderId="35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6" xfId="0" applyBorder="1"/>
    <xf numFmtId="0" fontId="2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4" fillId="0" borderId="0" xfId="0" applyFont="1" applyBorder="1"/>
    <xf numFmtId="0" fontId="4" fillId="3" borderId="0" xfId="0" applyFont="1" applyFill="1" applyBorder="1"/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/>
    <xf numFmtId="49" fontId="0" fillId="0" borderId="0" xfId="0" applyNumberFormat="1" applyBorder="1"/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49" fontId="20" fillId="0" borderId="19" xfId="0" applyNumberFormat="1" applyFont="1" applyBorder="1" applyAlignment="1">
      <alignment horizontal="center" vertical="center"/>
    </xf>
    <xf numFmtId="49" fontId="20" fillId="0" borderId="46" xfId="0" applyNumberFormat="1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49" fontId="4" fillId="0" borderId="47" xfId="0" applyNumberFormat="1" applyFont="1" applyBorder="1" applyAlignment="1">
      <alignment horizontal="left" wrapText="1"/>
    </xf>
    <xf numFmtId="49" fontId="13" fillId="0" borderId="17" xfId="0" applyNumberFormat="1" applyFont="1" applyBorder="1" applyAlignment="1">
      <alignment horizontal="center" wrapText="1"/>
    </xf>
    <xf numFmtId="49" fontId="13" fillId="0" borderId="4" xfId="0" applyNumberFormat="1" applyFont="1" applyBorder="1" applyAlignment="1">
      <alignment horizontal="center" wrapText="1"/>
    </xf>
    <xf numFmtId="4" fontId="13" fillId="0" borderId="4" xfId="0" applyNumberFormat="1" applyFont="1" applyBorder="1" applyAlignment="1">
      <alignment horizontal="right"/>
    </xf>
    <xf numFmtId="4" fontId="13" fillId="0" borderId="21" xfId="0" applyNumberFormat="1" applyFont="1" applyBorder="1" applyAlignment="1">
      <alignment horizontal="right"/>
    </xf>
    <xf numFmtId="4" fontId="13" fillId="0" borderId="1" xfId="0" applyNumberFormat="1" applyFont="1" applyBorder="1" applyAlignment="1">
      <alignment horizontal="right"/>
    </xf>
    <xf numFmtId="0" fontId="4" fillId="0" borderId="48" xfId="0" applyFont="1" applyBorder="1" applyAlignment="1">
      <alignment horizontal="left"/>
    </xf>
    <xf numFmtId="0" fontId="20" fillId="0" borderId="49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49" fontId="20" fillId="0" borderId="2" xfId="0" applyNumberFormat="1" applyFont="1" applyBorder="1" applyAlignment="1">
      <alignment horizontal="center"/>
    </xf>
    <xf numFmtId="49" fontId="20" fillId="0" borderId="8" xfId="0" applyNumberFormat="1" applyFont="1" applyBorder="1" applyAlignment="1">
      <alignment horizontal="center"/>
    </xf>
    <xf numFmtId="49" fontId="20" fillId="0" borderId="1" xfId="0" applyNumberFormat="1" applyFont="1" applyBorder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13" fillId="0" borderId="28" xfId="0" applyNumberFormat="1" applyFont="1" applyBorder="1" applyAlignment="1">
      <alignment horizontal="center" wrapText="1"/>
    </xf>
    <xf numFmtId="49" fontId="13" fillId="0" borderId="29" xfId="0" applyNumberFormat="1" applyFont="1" applyBorder="1" applyAlignment="1">
      <alignment horizontal="center" wrapText="1"/>
    </xf>
    <xf numFmtId="4" fontId="13" fillId="0" borderId="29" xfId="0" applyNumberFormat="1" applyFont="1" applyBorder="1" applyAlignment="1">
      <alignment horizontal="right"/>
    </xf>
    <xf numFmtId="4" fontId="13" fillId="0" borderId="5" xfId="0" applyNumberFormat="1" applyFont="1" applyBorder="1" applyAlignment="1">
      <alignment horizontal="right"/>
    </xf>
    <xf numFmtId="49" fontId="4" fillId="0" borderId="23" xfId="0" applyNumberFormat="1" applyFont="1" applyBorder="1" applyAlignment="1">
      <alignment horizontal="left" wrapText="1"/>
    </xf>
    <xf numFmtId="49" fontId="13" fillId="0" borderId="43" xfId="0" applyNumberFormat="1" applyFont="1" applyBorder="1" applyAlignment="1">
      <alignment horizontal="center" wrapText="1"/>
    </xf>
    <xf numFmtId="49" fontId="13" fillId="0" borderId="22" xfId="0" applyNumberFormat="1" applyFont="1" applyBorder="1" applyAlignment="1">
      <alignment horizontal="center" wrapText="1"/>
    </xf>
    <xf numFmtId="4" fontId="13" fillId="0" borderId="22" xfId="0" applyNumberFormat="1" applyFont="1" applyBorder="1" applyAlignment="1">
      <alignment horizontal="right"/>
    </xf>
    <xf numFmtId="4" fontId="13" fillId="0" borderId="23" xfId="0" applyNumberFormat="1" applyFont="1" applyBorder="1" applyAlignment="1">
      <alignment horizontal="right"/>
    </xf>
    <xf numFmtId="49" fontId="13" fillId="0" borderId="3" xfId="0" applyNumberFormat="1" applyFont="1" applyBorder="1" applyAlignment="1">
      <alignment horizontal="left" wrapText="1"/>
    </xf>
    <xf numFmtId="49" fontId="13" fillId="0" borderId="15" xfId="0" applyNumberFormat="1" applyFont="1" applyBorder="1" applyAlignment="1">
      <alignment horizontal="center" wrapText="1"/>
    </xf>
    <xf numFmtId="49" fontId="13" fillId="0" borderId="1" xfId="0" applyNumberFormat="1" applyFont="1" applyBorder="1" applyAlignment="1">
      <alignment horizontal="center" wrapText="1"/>
    </xf>
    <xf numFmtId="4" fontId="13" fillId="0" borderId="3" xfId="0" applyNumberFormat="1" applyFont="1" applyBorder="1" applyAlignment="1">
      <alignment horizontal="right"/>
    </xf>
    <xf numFmtId="4" fontId="13" fillId="0" borderId="1" xfId="0" applyNumberFormat="1" applyFont="1" applyBorder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right"/>
    </xf>
    <xf numFmtId="4" fontId="4" fillId="0" borderId="3" xfId="0" applyNumberFormat="1" applyFont="1" applyBorder="1" applyAlignment="1">
      <alignment horizontal="right"/>
    </xf>
    <xf numFmtId="49" fontId="13" fillId="0" borderId="51" xfId="0" applyNumberFormat="1" applyFont="1" applyBorder="1" applyAlignment="1">
      <alignment horizontal="center" wrapText="1"/>
    </xf>
    <xf numFmtId="49" fontId="13" fillId="0" borderId="2" xfId="0" applyNumberFormat="1" applyFont="1" applyBorder="1" applyAlignment="1">
      <alignment horizontal="center" wrapText="1"/>
    </xf>
    <xf numFmtId="4" fontId="13" fillId="0" borderId="2" xfId="0" applyNumberFormat="1" applyFont="1" applyBorder="1" applyAlignment="1">
      <alignment horizontal="right"/>
    </xf>
    <xf numFmtId="4" fontId="13" fillId="0" borderId="8" xfId="0" applyNumberFormat="1" applyFont="1" applyBorder="1" applyAlignment="1">
      <alignment horizontal="right"/>
    </xf>
    <xf numFmtId="0" fontId="0" fillId="0" borderId="18" xfId="0" applyBorder="1"/>
    <xf numFmtId="0" fontId="0" fillId="0" borderId="46" xfId="0" applyBorder="1" applyAlignment="1">
      <alignment horizontal="center"/>
    </xf>
    <xf numFmtId="0" fontId="22" fillId="0" borderId="0" xfId="0" applyFont="1"/>
    <xf numFmtId="0" fontId="24" fillId="0" borderId="0" xfId="0" applyFont="1"/>
    <xf numFmtId="0" fontId="22" fillId="0" borderId="0" xfId="0" applyFont="1" applyBorder="1"/>
    <xf numFmtId="0" fontId="24" fillId="0" borderId="0" xfId="0" applyFont="1" applyBorder="1" applyAlignment="1">
      <alignment horizontal="center" vertical="top"/>
    </xf>
    <xf numFmtId="0" fontId="24" fillId="0" borderId="0" xfId="0" applyFont="1" applyBorder="1"/>
    <xf numFmtId="0" fontId="22" fillId="0" borderId="0" xfId="0" applyFont="1" applyBorder="1" applyAlignment="1">
      <alignment vertical="top"/>
    </xf>
    <xf numFmtId="0" fontId="17" fillId="3" borderId="0" xfId="0" applyNumberFormat="1" applyFont="1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18" fillId="3" borderId="0" xfId="0" applyNumberFormat="1" applyFont="1" applyFill="1" applyBorder="1" applyAlignment="1">
      <alignment horizontal="center"/>
    </xf>
    <xf numFmtId="0" fontId="14" fillId="3" borderId="3" xfId="0" applyNumberFormat="1" applyFont="1" applyFill="1" applyBorder="1" applyAlignment="1">
      <alignment horizontal="center"/>
    </xf>
    <xf numFmtId="0" fontId="14" fillId="3" borderId="14" xfId="0" applyNumberFormat="1" applyFont="1" applyFill="1" applyBorder="1" applyAlignment="1">
      <alignment horizontal="center"/>
    </xf>
    <xf numFmtId="49" fontId="14" fillId="3" borderId="3" xfId="0" applyNumberFormat="1" applyFont="1" applyFill="1" applyBorder="1" applyAlignment="1">
      <alignment horizontal="center"/>
    </xf>
    <xf numFmtId="49" fontId="14" fillId="3" borderId="1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8" fillId="3" borderId="3" xfId="0" applyNumberFormat="1" applyFont="1" applyFill="1" applyBorder="1" applyAlignment="1">
      <alignment horizontal="center" wrapText="1"/>
    </xf>
    <xf numFmtId="0" fontId="18" fillId="3" borderId="14" xfId="0" applyNumberFormat="1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vertical="top" wrapText="1"/>
    </xf>
    <xf numFmtId="0" fontId="1" fillId="3" borderId="23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49" fontId="1" fillId="3" borderId="3" xfId="0" applyNumberFormat="1" applyFont="1" applyFill="1" applyBorder="1" applyAlignment="1">
      <alignment horizontal="center" wrapText="1"/>
    </xf>
    <xf numFmtId="49" fontId="1" fillId="3" borderId="14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22" xfId="0" applyBorder="1"/>
    <xf numFmtId="0" fontId="0" fillId="0" borderId="29" xfId="0" applyBorder="1"/>
    <xf numFmtId="0" fontId="1" fillId="0" borderId="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8" fillId="3" borderId="3" xfId="0" applyNumberFormat="1" applyFont="1" applyFill="1" applyBorder="1" applyAlignment="1">
      <alignment horizontal="center"/>
    </xf>
    <xf numFmtId="0" fontId="18" fillId="3" borderId="13" xfId="0" applyNumberFormat="1" applyFont="1" applyFill="1" applyBorder="1" applyAlignment="1">
      <alignment horizontal="center"/>
    </xf>
    <xf numFmtId="0" fontId="18" fillId="3" borderId="14" xfId="0" applyNumberFormat="1" applyFont="1" applyFill="1" applyBorder="1" applyAlignment="1">
      <alignment horizontal="center"/>
    </xf>
    <xf numFmtId="49" fontId="22" fillId="0" borderId="0" xfId="0" applyNumberFormat="1" applyFont="1" applyBorder="1" applyAlignment="1">
      <alignment horizontal="left"/>
    </xf>
    <xf numFmtId="0" fontId="22" fillId="0" borderId="0" xfId="0" applyFont="1" applyAlignment="1">
      <alignment horizontal="right"/>
    </xf>
    <xf numFmtId="49" fontId="22" fillId="0" borderId="0" xfId="0" applyNumberFormat="1" applyFont="1" applyBorder="1" applyAlignment="1">
      <alignment horizontal="center"/>
    </xf>
    <xf numFmtId="0" fontId="22" fillId="0" borderId="0" xfId="0" applyFont="1" applyBorder="1"/>
    <xf numFmtId="0" fontId="23" fillId="0" borderId="0" xfId="0" applyFont="1" applyBorder="1" applyAlignment="1">
      <alignment horizontal="center" vertical="top"/>
    </xf>
    <xf numFmtId="0" fontId="22" fillId="0" borderId="0" xfId="0" applyFont="1" applyBorder="1" applyAlignment="1">
      <alignment horizontal="center"/>
    </xf>
    <xf numFmtId="49" fontId="20" fillId="0" borderId="0" xfId="0" applyNumberFormat="1" applyFont="1" applyAlignment="1">
      <alignment horizontal="right"/>
    </xf>
    <xf numFmtId="0" fontId="21" fillId="0" borderId="0" xfId="0" applyFont="1" applyBorder="1" applyAlignment="1">
      <alignment horizontal="center"/>
    </xf>
    <xf numFmtId="0" fontId="20" fillId="0" borderId="40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49" fontId="20" fillId="0" borderId="41" xfId="0" applyNumberFormat="1" applyFont="1" applyBorder="1" applyAlignment="1">
      <alignment horizontal="center" vertical="center" wrapText="1"/>
    </xf>
    <xf numFmtId="49" fontId="20" fillId="0" borderId="22" xfId="0" applyNumberFormat="1" applyFont="1" applyBorder="1" applyAlignment="1">
      <alignment horizontal="center" vertical="center" wrapText="1"/>
    </xf>
    <xf numFmtId="49" fontId="20" fillId="0" borderId="29" xfId="0" applyNumberFormat="1" applyFont="1" applyBorder="1" applyAlignment="1">
      <alignment horizontal="center" vertical="center" wrapText="1"/>
    </xf>
    <xf numFmtId="49" fontId="20" fillId="0" borderId="42" xfId="0" applyNumberFormat="1" applyFont="1" applyBorder="1" applyAlignment="1">
      <alignment horizontal="center" vertical="center" wrapText="1"/>
    </xf>
    <xf numFmtId="49" fontId="20" fillId="0" borderId="44" xfId="0" applyNumberFormat="1" applyFont="1" applyBorder="1" applyAlignment="1">
      <alignment horizontal="center" vertical="center" wrapText="1"/>
    </xf>
    <xf numFmtId="49" fontId="20" fillId="0" borderId="45" xfId="0" applyNumberFormat="1" applyFont="1" applyBorder="1" applyAlignment="1">
      <alignment horizontal="center" vertical="center" wrapText="1"/>
    </xf>
  </cellXfs>
  <cellStyles count="2">
    <cellStyle name="Normal" xfId="1"/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G293"/>
  <sheetViews>
    <sheetView view="pageBreakPreview" zoomScale="88" zoomScaleSheetLayoutView="88" workbookViewId="0">
      <selection activeCell="A30" sqref="A30"/>
    </sheetView>
  </sheetViews>
  <sheetFormatPr defaultRowHeight="13.2"/>
  <cols>
    <col min="1" max="1" width="36.77734375" customWidth="1"/>
    <col min="2" max="2" width="6" customWidth="1"/>
    <col min="3" max="3" width="21.77734375" customWidth="1"/>
    <col min="4" max="6" width="11.77734375" customWidth="1"/>
    <col min="7" max="7" width="10.33203125" customWidth="1"/>
    <col min="8" max="8" width="8.5546875" customWidth="1"/>
    <col min="9" max="9" width="11" customWidth="1"/>
    <col min="10" max="10" width="10.5546875" style="62" customWidth="1"/>
    <col min="11" max="11" width="9.109375" style="79" customWidth="1"/>
    <col min="12" max="12" width="10.21875" customWidth="1"/>
  </cols>
  <sheetData>
    <row r="1" spans="1:89" s="93" customFormat="1">
      <c r="F1" s="96"/>
      <c r="G1" s="96"/>
      <c r="H1" s="96"/>
      <c r="I1" s="96"/>
      <c r="J1" s="96"/>
      <c r="K1" s="97" t="s">
        <v>246</v>
      </c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</row>
    <row r="2" spans="1:89" s="93" customFormat="1">
      <c r="F2" s="96"/>
      <c r="G2" s="96"/>
      <c r="H2" s="96"/>
      <c r="I2" s="96"/>
      <c r="J2" s="96"/>
      <c r="K2" s="98" t="s">
        <v>247</v>
      </c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</row>
    <row r="3" spans="1:89" s="93" customForma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89" s="93" customFormat="1" ht="15.6">
      <c r="A4" s="200" t="s">
        <v>248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</row>
    <row r="5" spans="1:89" s="99" customFormat="1" ht="13.8" customHeight="1">
      <c r="A5" s="200" t="s">
        <v>245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</row>
    <row r="6" spans="1:89" s="93" customFormat="1" ht="13.8" customHeight="1">
      <c r="A6" s="95"/>
      <c r="C6" s="107"/>
      <c r="D6" s="107"/>
      <c r="E6" s="107"/>
      <c r="F6" s="107"/>
      <c r="G6" s="107"/>
      <c r="H6" s="107"/>
      <c r="I6" s="107"/>
      <c r="J6" s="208" t="s">
        <v>98</v>
      </c>
      <c r="K6" s="209"/>
      <c r="L6" s="111"/>
      <c r="M6" s="111"/>
      <c r="N6" s="111"/>
      <c r="O6" s="111"/>
      <c r="P6" s="111"/>
      <c r="Q6" s="111"/>
      <c r="R6" s="111"/>
      <c r="S6" s="111"/>
    </row>
    <row r="7" spans="1:89" s="93" customFormat="1" ht="26.4">
      <c r="C7" s="206" t="s">
        <v>261</v>
      </c>
      <c r="D7" s="206"/>
      <c r="E7" s="206"/>
      <c r="F7" s="206"/>
      <c r="I7" s="113" t="s">
        <v>263</v>
      </c>
      <c r="J7" s="210" t="s">
        <v>249</v>
      </c>
      <c r="K7" s="211"/>
      <c r="L7" s="112"/>
      <c r="M7" s="112"/>
      <c r="N7" s="112"/>
      <c r="O7" s="112"/>
      <c r="P7" s="112"/>
      <c r="Q7" s="112"/>
      <c r="R7" s="112"/>
      <c r="S7" s="112"/>
    </row>
    <row r="8" spans="1:89" s="93" customFormat="1">
      <c r="I8" s="93" t="s">
        <v>250</v>
      </c>
      <c r="J8" s="210" t="s">
        <v>251</v>
      </c>
      <c r="K8" s="211"/>
      <c r="L8" s="112"/>
      <c r="M8" s="112"/>
      <c r="N8" s="112"/>
      <c r="O8" s="112"/>
      <c r="P8" s="112"/>
      <c r="Q8" s="112"/>
      <c r="R8" s="112"/>
      <c r="S8" s="112"/>
    </row>
    <row r="9" spans="1:89" s="93" customFormat="1">
      <c r="A9" s="104" t="s">
        <v>252</v>
      </c>
      <c r="B9" s="102"/>
      <c r="C9" s="102"/>
      <c r="D9" s="102"/>
      <c r="E9" s="102"/>
      <c r="F9" s="102"/>
      <c r="G9" s="102"/>
      <c r="H9" s="102"/>
      <c r="I9" s="103" t="s">
        <v>254</v>
      </c>
      <c r="J9" s="210" t="s">
        <v>100</v>
      </c>
      <c r="K9" s="211"/>
      <c r="L9" s="112"/>
      <c r="M9" s="112"/>
      <c r="N9" s="112"/>
      <c r="O9" s="112"/>
      <c r="P9" s="112"/>
      <c r="Q9" s="112"/>
      <c r="R9" s="112"/>
      <c r="S9" s="11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2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1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</row>
    <row r="10" spans="1:89" s="93" customFormat="1">
      <c r="A10" s="104" t="s">
        <v>253</v>
      </c>
      <c r="B10" s="102"/>
      <c r="C10" s="102"/>
      <c r="D10" s="102"/>
      <c r="E10" s="102"/>
      <c r="F10" s="102"/>
      <c r="G10" s="102"/>
      <c r="H10" s="102"/>
      <c r="I10" s="102"/>
      <c r="J10" s="210"/>
      <c r="K10" s="211"/>
      <c r="L10" s="112"/>
      <c r="M10" s="112"/>
      <c r="N10" s="112"/>
      <c r="O10" s="112"/>
      <c r="P10" s="112"/>
      <c r="Q10" s="112"/>
      <c r="R10" s="112"/>
      <c r="S10" s="11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9" t="s">
        <v>102</v>
      </c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</row>
    <row r="11" spans="1:89" s="93" customFormat="1">
      <c r="A11" s="105" t="s">
        <v>255</v>
      </c>
      <c r="B11" s="106"/>
      <c r="C11" s="106"/>
      <c r="D11" s="111" t="s">
        <v>262</v>
      </c>
      <c r="E11" s="111"/>
      <c r="F11" s="111"/>
      <c r="G11" s="106"/>
      <c r="H11" s="106"/>
      <c r="I11" s="106" t="s">
        <v>256</v>
      </c>
      <c r="J11" s="210" t="s">
        <v>101</v>
      </c>
      <c r="K11" s="211"/>
      <c r="L11" s="112"/>
      <c r="M11" s="112"/>
      <c r="N11" s="112"/>
      <c r="O11" s="112"/>
      <c r="P11" s="112"/>
      <c r="Q11" s="112"/>
      <c r="R11" s="112"/>
      <c r="S11" s="112"/>
      <c r="T11" s="100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</row>
    <row r="12" spans="1:89" s="93" customFormat="1">
      <c r="A12" s="104" t="s">
        <v>132</v>
      </c>
      <c r="B12" s="207" t="s">
        <v>257</v>
      </c>
      <c r="C12" s="207"/>
      <c r="D12" s="207"/>
      <c r="E12" s="207"/>
      <c r="F12" s="207"/>
      <c r="G12" s="207"/>
      <c r="H12" s="106"/>
      <c r="I12" s="106" t="s">
        <v>264</v>
      </c>
      <c r="J12" s="210" t="s">
        <v>59</v>
      </c>
      <c r="K12" s="211"/>
      <c r="L12" s="112"/>
      <c r="M12" s="112"/>
      <c r="N12" s="112"/>
      <c r="O12" s="112"/>
      <c r="P12" s="112"/>
      <c r="Q12" s="112"/>
      <c r="R12" s="112"/>
      <c r="S12" s="112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</row>
    <row r="13" spans="1:89" s="93" customFormat="1">
      <c r="A13" s="105" t="s">
        <v>122</v>
      </c>
      <c r="B13" s="100"/>
      <c r="C13" s="100"/>
      <c r="D13" s="100"/>
      <c r="E13" s="100"/>
      <c r="F13" s="100"/>
      <c r="G13" s="100"/>
      <c r="H13" s="100"/>
      <c r="I13" s="100"/>
      <c r="J13" s="210"/>
      <c r="K13" s="211"/>
      <c r="L13" s="112"/>
      <c r="M13" s="112"/>
      <c r="N13" s="112"/>
      <c r="O13" s="112"/>
      <c r="P13" s="112"/>
      <c r="Q13" s="112"/>
      <c r="R13" s="112"/>
      <c r="S13" s="112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1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</row>
    <row r="14" spans="1:89" s="93" customFormat="1">
      <c r="A14" s="105" t="s">
        <v>258</v>
      </c>
      <c r="B14" s="100"/>
      <c r="C14" s="100"/>
      <c r="D14" s="100"/>
      <c r="E14" s="100"/>
      <c r="F14" s="100"/>
      <c r="G14" s="100"/>
      <c r="H14" s="100"/>
      <c r="I14" s="100" t="s">
        <v>259</v>
      </c>
      <c r="J14" s="210" t="s">
        <v>99</v>
      </c>
      <c r="K14" s="211"/>
      <c r="L14" s="112"/>
      <c r="M14" s="112"/>
      <c r="N14" s="112"/>
      <c r="O14" s="112"/>
      <c r="P14" s="112"/>
      <c r="Q14" s="112"/>
      <c r="R14" s="112"/>
      <c r="S14" s="112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1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</row>
    <row r="15" spans="1:89" s="93" customFormat="1">
      <c r="A15" s="105"/>
      <c r="B15" s="100"/>
      <c r="C15" s="100"/>
      <c r="D15" s="100"/>
      <c r="E15" s="100"/>
      <c r="F15" s="100"/>
      <c r="G15" s="100"/>
      <c r="H15" s="100"/>
      <c r="I15" s="100"/>
      <c r="J15" s="114"/>
      <c r="K15" s="114"/>
      <c r="L15" s="112"/>
      <c r="M15" s="112"/>
      <c r="N15" s="112"/>
      <c r="O15" s="112"/>
      <c r="P15" s="112"/>
      <c r="Q15" s="112"/>
      <c r="R15" s="112"/>
      <c r="S15" s="112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1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</row>
    <row r="16" spans="1:89" s="93" customFormat="1">
      <c r="A16" s="105" t="s">
        <v>260</v>
      </c>
      <c r="B16" s="100"/>
      <c r="C16" s="100"/>
      <c r="D16" s="100"/>
      <c r="E16" s="100"/>
      <c r="F16" s="100"/>
      <c r="G16" s="100"/>
      <c r="H16" s="100"/>
      <c r="I16" s="100"/>
      <c r="J16" s="114"/>
      <c r="K16" s="114"/>
      <c r="L16" s="112"/>
      <c r="M16" s="112"/>
      <c r="N16" s="112"/>
      <c r="O16" s="112"/>
      <c r="P16" s="112"/>
      <c r="Q16" s="112"/>
      <c r="R16" s="112"/>
      <c r="S16" s="112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1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</row>
    <row r="17" spans="1:79" s="93" customFormat="1">
      <c r="A17" s="105"/>
      <c r="B17" s="100"/>
      <c r="C17" s="100"/>
      <c r="D17" s="100"/>
      <c r="E17" s="100"/>
      <c r="F17" s="100"/>
      <c r="G17" s="100"/>
      <c r="H17" s="100"/>
      <c r="I17" s="100"/>
      <c r="J17" s="114"/>
      <c r="K17" s="114"/>
      <c r="L17" s="112"/>
      <c r="M17" s="112"/>
      <c r="N17" s="112"/>
      <c r="O17" s="112"/>
      <c r="P17" s="112"/>
      <c r="Q17" s="112"/>
      <c r="R17" s="112"/>
      <c r="S17" s="112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1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</row>
    <row r="18" spans="1:79" s="93" customFormat="1">
      <c r="A18" s="105"/>
      <c r="B18" s="100"/>
      <c r="C18" s="100"/>
      <c r="D18" s="100"/>
      <c r="E18" s="100"/>
      <c r="F18" s="100"/>
      <c r="G18" s="100"/>
      <c r="H18" s="100"/>
      <c r="I18" s="100"/>
      <c r="J18" s="114"/>
      <c r="K18" s="114"/>
      <c r="L18" s="112"/>
      <c r="M18" s="112"/>
      <c r="N18" s="112"/>
      <c r="O18" s="112"/>
      <c r="P18" s="112"/>
      <c r="Q18" s="112"/>
      <c r="R18" s="112"/>
      <c r="S18" s="112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1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</row>
    <row r="19" spans="1:79" s="93" customFormat="1" ht="24" customHeight="1">
      <c r="A19" s="212" t="s">
        <v>95</v>
      </c>
      <c r="B19" s="212" t="s">
        <v>91</v>
      </c>
      <c r="C19" s="212" t="s">
        <v>90</v>
      </c>
      <c r="D19" s="215" t="s">
        <v>266</v>
      </c>
      <c r="E19" s="216"/>
      <c r="F19" s="231" t="s">
        <v>272</v>
      </c>
      <c r="G19" s="232"/>
      <c r="H19" s="232"/>
      <c r="I19" s="233"/>
      <c r="J19" s="212" t="s">
        <v>273</v>
      </c>
      <c r="K19" s="221" t="s">
        <v>96</v>
      </c>
      <c r="L19" s="222"/>
      <c r="M19" s="112"/>
      <c r="N19" s="112"/>
      <c r="O19" s="112"/>
      <c r="P19" s="112"/>
      <c r="Q19" s="112"/>
      <c r="R19" s="112"/>
      <c r="S19" s="112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1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</row>
    <row r="20" spans="1:79" ht="22.5" customHeight="1">
      <c r="A20" s="224"/>
      <c r="B20" s="213"/>
      <c r="C20" s="213"/>
      <c r="D20" s="201" t="s">
        <v>81</v>
      </c>
      <c r="E20" s="201" t="s">
        <v>133</v>
      </c>
      <c r="F20" s="226" t="s">
        <v>267</v>
      </c>
      <c r="G20" s="229" t="s">
        <v>270</v>
      </c>
      <c r="H20" s="230"/>
      <c r="I20" s="115"/>
      <c r="J20" s="213"/>
      <c r="K20" s="217" t="s">
        <v>134</v>
      </c>
      <c r="L20" s="204" t="s">
        <v>274</v>
      </c>
    </row>
    <row r="21" spans="1:79" ht="22.5" customHeight="1">
      <c r="A21" s="224"/>
      <c r="B21" s="213"/>
      <c r="C21" s="213"/>
      <c r="D21" s="202"/>
      <c r="E21" s="202"/>
      <c r="F21" s="227"/>
      <c r="G21" s="204" t="s">
        <v>268</v>
      </c>
      <c r="H21" s="203" t="s">
        <v>269</v>
      </c>
      <c r="I21" s="203" t="s">
        <v>271</v>
      </c>
      <c r="J21" s="213"/>
      <c r="K21" s="218"/>
      <c r="L21" s="220"/>
    </row>
    <row r="22" spans="1:79" ht="48" customHeight="1">
      <c r="A22" s="225"/>
      <c r="B22" s="214"/>
      <c r="C22" s="214"/>
      <c r="D22" s="202"/>
      <c r="E22" s="202"/>
      <c r="F22" s="228"/>
      <c r="G22" s="205"/>
      <c r="H22" s="203"/>
      <c r="I22" s="203"/>
      <c r="J22" s="214"/>
      <c r="K22" s="219"/>
      <c r="L22" s="205"/>
    </row>
    <row r="23" spans="1:79" ht="13.8" thickBot="1">
      <c r="A23" s="1">
        <v>1</v>
      </c>
      <c r="B23" s="2">
        <v>2</v>
      </c>
      <c r="C23" s="2">
        <v>3</v>
      </c>
      <c r="D23" s="78">
        <v>4</v>
      </c>
      <c r="E23" s="2">
        <v>5</v>
      </c>
      <c r="F23" s="2">
        <v>6</v>
      </c>
      <c r="G23" s="78">
        <v>7</v>
      </c>
      <c r="H23" s="78">
        <v>8</v>
      </c>
      <c r="I23" s="78">
        <v>9</v>
      </c>
      <c r="J23" s="60">
        <v>10</v>
      </c>
      <c r="K23" s="116">
        <v>11</v>
      </c>
      <c r="L23" s="118"/>
      <c r="Y23" s="95"/>
    </row>
    <row r="24" spans="1:79" ht="21.6" thickBot="1">
      <c r="A24" s="16" t="s">
        <v>265</v>
      </c>
      <c r="B24" s="10">
        <v>200</v>
      </c>
      <c r="C24" s="12" t="s">
        <v>82</v>
      </c>
      <c r="D24" s="9">
        <f>D27+D39+D88+D91+D125+D134+D163+D188+D241+D245+D271</f>
        <v>25815358.140000001</v>
      </c>
      <c r="E24" s="9">
        <f t="shared" ref="E24" si="0">E27+E39+E88+E91+E125+E134+E163+E188+E241+E245+E271</f>
        <v>25815558.140000001</v>
      </c>
      <c r="F24" s="9"/>
      <c r="G24" s="9">
        <f t="shared" ref="G24:I24" si="1">G27+G39+G88+G91+G125+G134+G163+G188+G241+G245+G271</f>
        <v>24219331.009999998</v>
      </c>
      <c r="H24" s="9"/>
      <c r="I24" s="9">
        <f t="shared" si="1"/>
        <v>24229331.009999998</v>
      </c>
      <c r="J24" s="9">
        <f t="shared" ref="J24" si="2">J27+J39+J88+J91+J125+J134+J163+J188+J241+J245+J271</f>
        <v>24229904.960000001</v>
      </c>
      <c r="K24" s="117">
        <f>J24-I24</f>
        <v>573.95000000298023</v>
      </c>
      <c r="L24" s="117">
        <f>K24</f>
        <v>573.95000000298023</v>
      </c>
    </row>
    <row r="25" spans="1:79" ht="13.8" thickBot="1">
      <c r="A25" s="8" t="s">
        <v>97</v>
      </c>
      <c r="B25" s="13"/>
      <c r="C25" s="6"/>
      <c r="D25" s="7"/>
      <c r="E25" s="7"/>
      <c r="F25" s="7"/>
      <c r="G25" s="7"/>
      <c r="H25" s="7"/>
      <c r="I25" s="7"/>
      <c r="J25" s="7"/>
      <c r="K25" s="117">
        <f t="shared" ref="K25:K88" si="3">J25-I25</f>
        <v>0</v>
      </c>
      <c r="L25" s="117">
        <f t="shared" ref="L25:L88" si="4">K25</f>
        <v>0</v>
      </c>
    </row>
    <row r="26" spans="1:79" s="28" customFormat="1" ht="17.399999999999999" customHeight="1" thickBot="1">
      <c r="A26" s="25" t="s">
        <v>1</v>
      </c>
      <c r="B26" s="26"/>
      <c r="C26" s="22" t="s">
        <v>321</v>
      </c>
      <c r="D26" s="27">
        <f>D27+D39+D88+D91</f>
        <v>3765650</v>
      </c>
      <c r="E26" s="27">
        <f>SUM(E27+E39+E91)</f>
        <v>3552850</v>
      </c>
      <c r="F26" s="27"/>
      <c r="G26" s="27">
        <f>SUM(G27+G39+G91)</f>
        <v>3228293.9000000004</v>
      </c>
      <c r="H26" s="27"/>
      <c r="I26" s="27">
        <f>SUM(I27+I39+I91)</f>
        <v>3238293.9000000004</v>
      </c>
      <c r="J26" s="27">
        <f>SUM(J27+J39+J91)</f>
        <v>3238867.8500000006</v>
      </c>
      <c r="K26" s="117">
        <f t="shared" si="3"/>
        <v>573.95000000018626</v>
      </c>
      <c r="L26" s="117">
        <f t="shared" si="4"/>
        <v>573.95000000018626</v>
      </c>
    </row>
    <row r="27" spans="1:79" s="28" customFormat="1" ht="35.25" customHeight="1" thickBot="1">
      <c r="A27" s="25" t="s">
        <v>60</v>
      </c>
      <c r="B27" s="26"/>
      <c r="C27" s="22" t="s">
        <v>322</v>
      </c>
      <c r="D27" s="27">
        <f t="shared" ref="D27:I28" si="5">SUM(D28)</f>
        <v>785900</v>
      </c>
      <c r="E27" s="27">
        <f t="shared" si="5"/>
        <v>785900</v>
      </c>
      <c r="F27" s="27"/>
      <c r="G27" s="27">
        <f t="shared" si="5"/>
        <v>770058.28</v>
      </c>
      <c r="H27" s="27"/>
      <c r="I27" s="27">
        <f t="shared" si="5"/>
        <v>770058.28</v>
      </c>
      <c r="J27" s="27">
        <f t="shared" ref="J27:J28" si="6">SUM(J28)</f>
        <v>770058.28</v>
      </c>
      <c r="K27" s="117">
        <f t="shared" si="3"/>
        <v>0</v>
      </c>
      <c r="L27" s="117">
        <f t="shared" si="4"/>
        <v>0</v>
      </c>
    </row>
    <row r="28" spans="1:79" s="20" customFormat="1" ht="22.8" customHeight="1" thickBot="1">
      <c r="A28" s="16" t="s">
        <v>61</v>
      </c>
      <c r="B28" s="21"/>
      <c r="C28" s="22" t="s">
        <v>323</v>
      </c>
      <c r="D28" s="23">
        <f t="shared" si="5"/>
        <v>785900</v>
      </c>
      <c r="E28" s="23">
        <f t="shared" si="5"/>
        <v>785900</v>
      </c>
      <c r="F28" s="23"/>
      <c r="G28" s="23">
        <f t="shared" si="5"/>
        <v>770058.28</v>
      </c>
      <c r="H28" s="23"/>
      <c r="I28" s="23">
        <f t="shared" si="5"/>
        <v>770058.28</v>
      </c>
      <c r="J28" s="23">
        <f t="shared" si="6"/>
        <v>770058.28</v>
      </c>
      <c r="K28" s="117">
        <f t="shared" si="3"/>
        <v>0</v>
      </c>
      <c r="L28" s="117">
        <f t="shared" si="4"/>
        <v>0</v>
      </c>
    </row>
    <row r="29" spans="1:79" s="20" customFormat="1" ht="108.6" customHeight="1" thickBot="1">
      <c r="A29" s="16" t="s">
        <v>24</v>
      </c>
      <c r="B29" s="21"/>
      <c r="C29" s="22" t="s">
        <v>324</v>
      </c>
      <c r="D29" s="23">
        <f>D30</f>
        <v>785900</v>
      </c>
      <c r="E29" s="23">
        <f>E30</f>
        <v>785900</v>
      </c>
      <c r="F29" s="23"/>
      <c r="G29" s="23">
        <f>G30</f>
        <v>770058.28</v>
      </c>
      <c r="H29" s="23"/>
      <c r="I29" s="23">
        <f>I30</f>
        <v>770058.28</v>
      </c>
      <c r="J29" s="23">
        <f>J30</f>
        <v>770058.28</v>
      </c>
      <c r="K29" s="117">
        <f t="shared" si="3"/>
        <v>0</v>
      </c>
      <c r="L29" s="117">
        <f t="shared" si="4"/>
        <v>0</v>
      </c>
    </row>
    <row r="30" spans="1:79" s="20" customFormat="1" ht="58.8" customHeight="1" thickBot="1">
      <c r="A30" s="16" t="s">
        <v>25</v>
      </c>
      <c r="B30" s="21"/>
      <c r="C30" s="22" t="s">
        <v>325</v>
      </c>
      <c r="D30" s="23">
        <f t="shared" ref="D30:E31" si="7">D32+D36</f>
        <v>785900</v>
      </c>
      <c r="E30" s="23">
        <f t="shared" si="7"/>
        <v>785900</v>
      </c>
      <c r="F30" s="23"/>
      <c r="G30" s="23">
        <f t="shared" ref="G30:I30" si="8">G32+G36</f>
        <v>770058.28</v>
      </c>
      <c r="H30" s="23"/>
      <c r="I30" s="23">
        <f t="shared" si="8"/>
        <v>770058.28</v>
      </c>
      <c r="J30" s="23">
        <f t="shared" ref="J30:J31" si="9">J32+J36</f>
        <v>770058.28</v>
      </c>
      <c r="K30" s="117">
        <f t="shared" si="3"/>
        <v>0</v>
      </c>
      <c r="L30" s="117">
        <f t="shared" si="4"/>
        <v>0</v>
      </c>
    </row>
    <row r="31" spans="1:79" s="20" customFormat="1" ht="30.75" customHeight="1" thickBot="1">
      <c r="A31" s="16" t="s">
        <v>26</v>
      </c>
      <c r="B31" s="21"/>
      <c r="C31" s="22" t="s">
        <v>326</v>
      </c>
      <c r="D31" s="23">
        <f t="shared" si="7"/>
        <v>785900</v>
      </c>
      <c r="E31" s="23">
        <f t="shared" si="7"/>
        <v>785900</v>
      </c>
      <c r="F31" s="23"/>
      <c r="G31" s="23">
        <f t="shared" ref="G31:I31" si="10">G33+G37</f>
        <v>770058.28</v>
      </c>
      <c r="H31" s="23"/>
      <c r="I31" s="23">
        <f t="shared" si="10"/>
        <v>770058.28</v>
      </c>
      <c r="J31" s="23">
        <f t="shared" si="9"/>
        <v>770058.28</v>
      </c>
      <c r="K31" s="117">
        <f t="shared" si="3"/>
        <v>0</v>
      </c>
      <c r="L31" s="117">
        <f t="shared" si="4"/>
        <v>0</v>
      </c>
    </row>
    <row r="32" spans="1:79" s="20" customFormat="1" ht="30.75" customHeight="1" thickBot="1">
      <c r="A32" s="16" t="s">
        <v>57</v>
      </c>
      <c r="B32" s="21"/>
      <c r="C32" s="22" t="s">
        <v>327</v>
      </c>
      <c r="D32" s="23">
        <f>D33</f>
        <v>744900</v>
      </c>
      <c r="E32" s="23">
        <f>E33</f>
        <v>744900</v>
      </c>
      <c r="F32" s="23"/>
      <c r="G32" s="23">
        <f>G33</f>
        <v>729122.28</v>
      </c>
      <c r="H32" s="23"/>
      <c r="I32" s="23">
        <f>I33</f>
        <v>729122.28</v>
      </c>
      <c r="J32" s="23">
        <f>J33</f>
        <v>729122.28</v>
      </c>
      <c r="K32" s="117">
        <f t="shared" si="3"/>
        <v>0</v>
      </c>
      <c r="L32" s="117">
        <f t="shared" si="4"/>
        <v>0</v>
      </c>
    </row>
    <row r="33" spans="1:12" s="20" customFormat="1" ht="18.75" customHeight="1" thickBot="1">
      <c r="A33" s="16" t="s">
        <v>5</v>
      </c>
      <c r="B33" s="21"/>
      <c r="C33" s="22" t="s">
        <v>328</v>
      </c>
      <c r="D33" s="23">
        <f>SUM(D34:D35)</f>
        <v>744900</v>
      </c>
      <c r="E33" s="23">
        <f>SUM(E34:E35)</f>
        <v>744900</v>
      </c>
      <c r="F33" s="23"/>
      <c r="G33" s="23">
        <f>SUM(G34:G35)</f>
        <v>729122.28</v>
      </c>
      <c r="H33" s="23"/>
      <c r="I33" s="23">
        <f>SUM(I34:I35)</f>
        <v>729122.28</v>
      </c>
      <c r="J33" s="23">
        <f>SUM(J34:J35)</f>
        <v>729122.28</v>
      </c>
      <c r="K33" s="117">
        <f t="shared" si="3"/>
        <v>0</v>
      </c>
      <c r="L33" s="117">
        <f t="shared" si="4"/>
        <v>0</v>
      </c>
    </row>
    <row r="34" spans="1:12" ht="12" customHeight="1" thickBot="1">
      <c r="A34" s="8" t="s">
        <v>92</v>
      </c>
      <c r="B34" s="11"/>
      <c r="C34" s="3" t="s">
        <v>329</v>
      </c>
      <c r="D34" s="5">
        <v>562600</v>
      </c>
      <c r="E34" s="5">
        <v>562600</v>
      </c>
      <c r="F34" s="5"/>
      <c r="G34" s="5">
        <v>550549.51</v>
      </c>
      <c r="H34" s="5"/>
      <c r="I34" s="5">
        <v>550549.51</v>
      </c>
      <c r="J34" s="5">
        <v>550549.51</v>
      </c>
      <c r="K34" s="117">
        <f t="shared" si="3"/>
        <v>0</v>
      </c>
      <c r="L34" s="117">
        <f t="shared" si="4"/>
        <v>0</v>
      </c>
    </row>
    <row r="35" spans="1:12" ht="15" customHeight="1" thickBot="1">
      <c r="A35" s="8" t="s">
        <v>93</v>
      </c>
      <c r="B35" s="11"/>
      <c r="C35" s="3" t="s">
        <v>330</v>
      </c>
      <c r="D35" s="5">
        <v>182300</v>
      </c>
      <c r="E35" s="5">
        <f>D35</f>
        <v>182300</v>
      </c>
      <c r="F35" s="5"/>
      <c r="G35" s="5">
        <v>178572.77</v>
      </c>
      <c r="H35" s="5"/>
      <c r="I35" s="5">
        <v>178572.77</v>
      </c>
      <c r="J35" s="5">
        <v>178572.77</v>
      </c>
      <c r="K35" s="117">
        <f t="shared" si="3"/>
        <v>0</v>
      </c>
      <c r="L35" s="117">
        <f t="shared" si="4"/>
        <v>0</v>
      </c>
    </row>
    <row r="36" spans="1:12" s="20" customFormat="1" ht="32.25" customHeight="1" thickBot="1">
      <c r="A36" s="16" t="s">
        <v>27</v>
      </c>
      <c r="B36" s="17"/>
      <c r="C36" s="18" t="s">
        <v>331</v>
      </c>
      <c r="D36" s="19">
        <f>D37</f>
        <v>41000</v>
      </c>
      <c r="E36" s="19">
        <f>E37</f>
        <v>41000</v>
      </c>
      <c r="F36" s="19"/>
      <c r="G36" s="19">
        <f>G37</f>
        <v>40936</v>
      </c>
      <c r="H36" s="19"/>
      <c r="I36" s="19">
        <f>I37</f>
        <v>40936</v>
      </c>
      <c r="J36" s="19">
        <f>J37</f>
        <v>40936</v>
      </c>
      <c r="K36" s="117">
        <f t="shared" si="3"/>
        <v>0</v>
      </c>
      <c r="L36" s="117">
        <f t="shared" si="4"/>
        <v>0</v>
      </c>
    </row>
    <row r="37" spans="1:12" s="20" customFormat="1" ht="22.5" customHeight="1" thickBot="1">
      <c r="A37" s="16" t="s">
        <v>3</v>
      </c>
      <c r="B37" s="17"/>
      <c r="C37" s="18" t="s">
        <v>332</v>
      </c>
      <c r="D37" s="19">
        <f>SUM(D38:D38)</f>
        <v>41000</v>
      </c>
      <c r="E37" s="19">
        <f>SUM(E38:E38)</f>
        <v>41000</v>
      </c>
      <c r="F37" s="19"/>
      <c r="G37" s="19">
        <f>SUM(G38:G38)</f>
        <v>40936</v>
      </c>
      <c r="H37" s="19"/>
      <c r="I37" s="19">
        <f>SUM(I38:I38)</f>
        <v>40936</v>
      </c>
      <c r="J37" s="19">
        <f>SUM(J38:J38)</f>
        <v>40936</v>
      </c>
      <c r="K37" s="117">
        <f t="shared" si="3"/>
        <v>0</v>
      </c>
      <c r="L37" s="117">
        <f t="shared" si="4"/>
        <v>0</v>
      </c>
    </row>
    <row r="38" spans="1:12" ht="11.25" customHeight="1" thickBot="1">
      <c r="A38" s="8" t="s">
        <v>94</v>
      </c>
      <c r="B38" s="11"/>
      <c r="C38" s="3" t="s">
        <v>333</v>
      </c>
      <c r="D38" s="5">
        <v>41000</v>
      </c>
      <c r="E38" s="5">
        <v>41000</v>
      </c>
      <c r="F38" s="5"/>
      <c r="G38" s="5">
        <v>40936</v>
      </c>
      <c r="H38" s="5"/>
      <c r="I38" s="5">
        <v>40936</v>
      </c>
      <c r="J38" s="5">
        <v>40936</v>
      </c>
      <c r="K38" s="117">
        <f t="shared" si="3"/>
        <v>0</v>
      </c>
      <c r="L38" s="117">
        <f t="shared" si="4"/>
        <v>0</v>
      </c>
    </row>
    <row r="39" spans="1:12" ht="42" customHeight="1" thickBot="1">
      <c r="A39" s="16" t="s">
        <v>28</v>
      </c>
      <c r="B39" s="17"/>
      <c r="C39" s="18" t="s">
        <v>334</v>
      </c>
      <c r="D39" s="19">
        <f>D41+D45+D82</f>
        <v>2711550</v>
      </c>
      <c r="E39" s="19">
        <f>E40+E45+E82+E83</f>
        <v>2711750</v>
      </c>
      <c r="F39" s="19"/>
      <c r="G39" s="19">
        <f>G40+G45+G56+G65+G69+G73+G82</f>
        <v>2411679.62</v>
      </c>
      <c r="H39" s="19"/>
      <c r="I39" s="19">
        <f>I40+I45+I56+I65+I69+I73+I82</f>
        <v>2421679.62</v>
      </c>
      <c r="J39" s="19">
        <f>J40+J45+J56+J65+J69+J73+J82</f>
        <v>2422253.5700000003</v>
      </c>
      <c r="K39" s="117">
        <f t="shared" si="3"/>
        <v>573.95000000018626</v>
      </c>
      <c r="L39" s="117">
        <f t="shared" si="4"/>
        <v>573.95000000018626</v>
      </c>
    </row>
    <row r="40" spans="1:12" s="20" customFormat="1" ht="12" customHeight="1" thickBot="1">
      <c r="A40" s="16" t="s">
        <v>75</v>
      </c>
      <c r="B40" s="17"/>
      <c r="C40" s="18" t="s">
        <v>335</v>
      </c>
      <c r="D40" s="19">
        <f t="shared" ref="D40:I42" si="11">D41</f>
        <v>14500</v>
      </c>
      <c r="E40" s="19">
        <f t="shared" si="11"/>
        <v>14500</v>
      </c>
      <c r="F40" s="19"/>
      <c r="G40" s="19">
        <f t="shared" si="11"/>
        <v>14412</v>
      </c>
      <c r="H40" s="19"/>
      <c r="I40" s="19">
        <f t="shared" si="11"/>
        <v>14412</v>
      </c>
      <c r="J40" s="19">
        <f t="shared" ref="J40:J42" si="12">J41</f>
        <v>14412</v>
      </c>
      <c r="K40" s="117">
        <f t="shared" si="3"/>
        <v>0</v>
      </c>
      <c r="L40" s="117">
        <f t="shared" si="4"/>
        <v>0</v>
      </c>
    </row>
    <row r="41" spans="1:12" s="20" customFormat="1" ht="86.25" customHeight="1" thickBot="1">
      <c r="A41" s="61" t="s">
        <v>103</v>
      </c>
      <c r="B41" s="17"/>
      <c r="C41" s="18" t="s">
        <v>336</v>
      </c>
      <c r="D41" s="19">
        <f t="shared" si="11"/>
        <v>14500</v>
      </c>
      <c r="E41" s="19">
        <f t="shared" si="11"/>
        <v>14500</v>
      </c>
      <c r="F41" s="19"/>
      <c r="G41" s="19">
        <f t="shared" si="11"/>
        <v>14412</v>
      </c>
      <c r="H41" s="19"/>
      <c r="I41" s="19">
        <f t="shared" si="11"/>
        <v>14412</v>
      </c>
      <c r="J41" s="19">
        <f t="shared" si="12"/>
        <v>14412</v>
      </c>
      <c r="K41" s="117">
        <f t="shared" si="3"/>
        <v>0</v>
      </c>
      <c r="L41" s="117">
        <f t="shared" si="4"/>
        <v>0</v>
      </c>
    </row>
    <row r="42" spans="1:12" s="20" customFormat="1" ht="31.05" customHeight="1" thickBot="1">
      <c r="A42" s="16" t="s">
        <v>12</v>
      </c>
      <c r="B42" s="17"/>
      <c r="C42" s="18" t="s">
        <v>337</v>
      </c>
      <c r="D42" s="19">
        <f t="shared" si="11"/>
        <v>14500</v>
      </c>
      <c r="E42" s="19">
        <f t="shared" si="11"/>
        <v>14500</v>
      </c>
      <c r="F42" s="19"/>
      <c r="G42" s="19">
        <f t="shared" si="11"/>
        <v>14412</v>
      </c>
      <c r="H42" s="19"/>
      <c r="I42" s="19">
        <f t="shared" si="11"/>
        <v>14412</v>
      </c>
      <c r="J42" s="19">
        <f t="shared" si="12"/>
        <v>14412</v>
      </c>
      <c r="K42" s="117">
        <f t="shared" si="3"/>
        <v>0</v>
      </c>
      <c r="L42" s="117">
        <f t="shared" si="4"/>
        <v>0</v>
      </c>
    </row>
    <row r="43" spans="1:12" s="20" customFormat="1" ht="13.05" customHeight="1" thickBot="1">
      <c r="A43" s="16" t="s">
        <v>4</v>
      </c>
      <c r="B43" s="17"/>
      <c r="C43" s="18" t="s">
        <v>338</v>
      </c>
      <c r="D43" s="19">
        <f>SUM(D44)</f>
        <v>14500</v>
      </c>
      <c r="E43" s="19">
        <f>SUM(E44)</f>
        <v>14500</v>
      </c>
      <c r="F43" s="19"/>
      <c r="G43" s="19">
        <f>SUM(G44)</f>
        <v>14412</v>
      </c>
      <c r="H43" s="19"/>
      <c r="I43" s="19">
        <f>SUM(I44)</f>
        <v>14412</v>
      </c>
      <c r="J43" s="19">
        <f>SUM(J44)</f>
        <v>14412</v>
      </c>
      <c r="K43" s="117">
        <f t="shared" si="3"/>
        <v>0</v>
      </c>
      <c r="L43" s="117">
        <f t="shared" si="4"/>
        <v>0</v>
      </c>
    </row>
    <row r="44" spans="1:12" ht="15.6" customHeight="1" thickBot="1">
      <c r="A44" s="8" t="s">
        <v>84</v>
      </c>
      <c r="B44" s="11"/>
      <c r="C44" s="3" t="s">
        <v>339</v>
      </c>
      <c r="D44" s="5">
        <v>14500</v>
      </c>
      <c r="E44" s="5">
        <v>14500</v>
      </c>
      <c r="F44" s="5"/>
      <c r="G44" s="5">
        <v>14412</v>
      </c>
      <c r="H44" s="5"/>
      <c r="I44" s="5">
        <v>14412</v>
      </c>
      <c r="J44" s="5">
        <v>14412</v>
      </c>
      <c r="K44" s="117">
        <f t="shared" si="3"/>
        <v>0</v>
      </c>
      <c r="L44" s="117">
        <f t="shared" si="4"/>
        <v>0</v>
      </c>
    </row>
    <row r="45" spans="1:12" s="20" customFormat="1" ht="35.25" customHeight="1" thickBot="1">
      <c r="A45" s="16" t="s">
        <v>79</v>
      </c>
      <c r="B45" s="17"/>
      <c r="C45" s="18" t="s">
        <v>340</v>
      </c>
      <c r="D45" s="19">
        <f>D46+D56+D65+D69+D73</f>
        <v>2696850</v>
      </c>
      <c r="E45" s="19">
        <f>E46+E56+E65+E69+E73</f>
        <v>2696850</v>
      </c>
      <c r="F45" s="19"/>
      <c r="G45" s="19">
        <f>G46</f>
        <v>1883395.22</v>
      </c>
      <c r="H45" s="19"/>
      <c r="I45" s="19">
        <f>I46</f>
        <v>1893395.22</v>
      </c>
      <c r="J45" s="19">
        <f>J46</f>
        <v>1895205.67</v>
      </c>
      <c r="K45" s="117">
        <f t="shared" si="3"/>
        <v>1810.4499999999534</v>
      </c>
      <c r="L45" s="117">
        <f t="shared" si="4"/>
        <v>1810.4499999999534</v>
      </c>
    </row>
    <row r="46" spans="1:12" s="20" customFormat="1" ht="114.75" customHeight="1" thickBot="1">
      <c r="A46" s="61" t="s">
        <v>104</v>
      </c>
      <c r="B46" s="17"/>
      <c r="C46" s="18" t="s">
        <v>341</v>
      </c>
      <c r="D46" s="19">
        <f>SUM(D47)</f>
        <v>2087500</v>
      </c>
      <c r="E46" s="19">
        <f>SUM(E47)</f>
        <v>2087500</v>
      </c>
      <c r="F46" s="19"/>
      <c r="G46" s="19">
        <f>SUM(G47)</f>
        <v>1883395.22</v>
      </c>
      <c r="H46" s="19"/>
      <c r="I46" s="19">
        <f>SUM(I47)</f>
        <v>1893395.22</v>
      </c>
      <c r="J46" s="19">
        <f>SUM(J47)</f>
        <v>1895205.67</v>
      </c>
      <c r="K46" s="117">
        <f t="shared" si="3"/>
        <v>1810.4499999999534</v>
      </c>
      <c r="L46" s="117">
        <f t="shared" si="4"/>
        <v>1810.4499999999534</v>
      </c>
    </row>
    <row r="47" spans="1:12" s="20" customFormat="1" ht="63" customHeight="1" thickBot="1">
      <c r="A47" s="61" t="s">
        <v>29</v>
      </c>
      <c r="B47" s="17"/>
      <c r="C47" s="18" t="s">
        <v>342</v>
      </c>
      <c r="D47" s="19">
        <f>D48+D53</f>
        <v>2087500</v>
      </c>
      <c r="E47" s="19">
        <f>E48+E53</f>
        <v>2087500</v>
      </c>
      <c r="F47" s="19"/>
      <c r="G47" s="19">
        <f>G48</f>
        <v>1883395.22</v>
      </c>
      <c r="H47" s="19"/>
      <c r="I47" s="19">
        <f>I48</f>
        <v>1893395.22</v>
      </c>
      <c r="J47" s="19">
        <f>J48</f>
        <v>1895205.67</v>
      </c>
      <c r="K47" s="117">
        <f t="shared" si="3"/>
        <v>1810.4499999999534</v>
      </c>
      <c r="L47" s="117">
        <f t="shared" si="4"/>
        <v>1810.4499999999534</v>
      </c>
    </row>
    <row r="48" spans="1:12" s="20" customFormat="1" ht="20.25" customHeight="1" thickBot="1">
      <c r="A48" s="16" t="s">
        <v>30</v>
      </c>
      <c r="B48" s="17"/>
      <c r="C48" s="18" t="s">
        <v>343</v>
      </c>
      <c r="D48" s="19">
        <f t="shared" ref="D48:I49" si="13">D49</f>
        <v>1940300</v>
      </c>
      <c r="E48" s="19">
        <f t="shared" si="13"/>
        <v>1940300</v>
      </c>
      <c r="F48" s="19"/>
      <c r="G48" s="19">
        <f>G51+G52+G55</f>
        <v>1883395.22</v>
      </c>
      <c r="H48" s="19"/>
      <c r="I48" s="19">
        <f>I51+I52+I55</f>
        <v>1893395.22</v>
      </c>
      <c r="J48" s="19">
        <f>J51+J52+J55</f>
        <v>1895205.67</v>
      </c>
      <c r="K48" s="117">
        <f t="shared" si="3"/>
        <v>1810.4499999999534</v>
      </c>
      <c r="L48" s="117">
        <f t="shared" si="4"/>
        <v>1810.4499999999534</v>
      </c>
    </row>
    <row r="49" spans="1:12" s="20" customFormat="1" ht="39.75" customHeight="1" thickBot="1">
      <c r="A49" s="16" t="s">
        <v>58</v>
      </c>
      <c r="B49" s="17"/>
      <c r="C49" s="18" t="s">
        <v>344</v>
      </c>
      <c r="D49" s="19">
        <f t="shared" si="13"/>
        <v>1940300</v>
      </c>
      <c r="E49" s="19">
        <f t="shared" si="13"/>
        <v>1940300</v>
      </c>
      <c r="F49" s="19"/>
      <c r="G49" s="19">
        <f t="shared" si="13"/>
        <v>1739337.05</v>
      </c>
      <c r="H49" s="19"/>
      <c r="I49" s="19">
        <f t="shared" si="13"/>
        <v>1749337.05</v>
      </c>
      <c r="J49" s="19">
        <f t="shared" ref="J49" si="14">J50</f>
        <v>1751147.5</v>
      </c>
      <c r="K49" s="117">
        <f t="shared" si="3"/>
        <v>1810.4499999999534</v>
      </c>
      <c r="L49" s="117">
        <f t="shared" si="4"/>
        <v>1810.4499999999534</v>
      </c>
    </row>
    <row r="50" spans="1:12" s="20" customFormat="1" ht="21" customHeight="1" thickBot="1">
      <c r="A50" s="16" t="s">
        <v>5</v>
      </c>
      <c r="B50" s="17"/>
      <c r="C50" s="18" t="s">
        <v>345</v>
      </c>
      <c r="D50" s="19">
        <f>SUM(D51:D52)</f>
        <v>1940300</v>
      </c>
      <c r="E50" s="19">
        <f>SUM(E51:E52)</f>
        <v>1940300</v>
      </c>
      <c r="F50" s="19"/>
      <c r="G50" s="19">
        <f>SUM(G51:G52)</f>
        <v>1739337.05</v>
      </c>
      <c r="H50" s="19"/>
      <c r="I50" s="19">
        <f>SUM(I51:I52)</f>
        <v>1749337.05</v>
      </c>
      <c r="J50" s="19">
        <f>SUM(J51:J52)</f>
        <v>1751147.5</v>
      </c>
      <c r="K50" s="117">
        <f t="shared" si="3"/>
        <v>1810.4499999999534</v>
      </c>
      <c r="L50" s="117">
        <f t="shared" si="4"/>
        <v>1810.4499999999534</v>
      </c>
    </row>
    <row r="51" spans="1:12" ht="11.25" customHeight="1" thickBot="1">
      <c r="A51" s="8" t="s">
        <v>92</v>
      </c>
      <c r="B51" s="11"/>
      <c r="C51" s="3" t="s">
        <v>346</v>
      </c>
      <c r="D51" s="5">
        <v>1456500</v>
      </c>
      <c r="E51" s="5">
        <f>D51</f>
        <v>1456500</v>
      </c>
      <c r="F51" s="5"/>
      <c r="G51" s="5">
        <f>1322987.28-114.9</f>
        <v>1322872.3800000001</v>
      </c>
      <c r="H51" s="5"/>
      <c r="I51" s="5">
        <f>1322987.28-114.9</f>
        <v>1322872.3800000001</v>
      </c>
      <c r="J51" s="5">
        <v>1322987.28</v>
      </c>
      <c r="K51" s="117">
        <f t="shared" si="3"/>
        <v>114.89999999990687</v>
      </c>
      <c r="L51" s="117">
        <f t="shared" si="4"/>
        <v>114.89999999990687</v>
      </c>
    </row>
    <row r="52" spans="1:12" ht="14.55" customHeight="1" thickBot="1">
      <c r="A52" s="8" t="s">
        <v>93</v>
      </c>
      <c r="B52" s="11"/>
      <c r="C52" s="3" t="s">
        <v>347</v>
      </c>
      <c r="D52" s="5">
        <v>483800</v>
      </c>
      <c r="E52" s="5">
        <v>483800</v>
      </c>
      <c r="F52" s="5"/>
      <c r="G52" s="5">
        <f>428160.22-11695.55</f>
        <v>416464.67</v>
      </c>
      <c r="H52" s="5"/>
      <c r="I52" s="5">
        <f>428160.22-1695.55</f>
        <v>426464.67</v>
      </c>
      <c r="J52" s="5">
        <v>428160.22</v>
      </c>
      <c r="K52" s="117">
        <f t="shared" si="3"/>
        <v>1695.5499999999884</v>
      </c>
      <c r="L52" s="117">
        <f t="shared" si="4"/>
        <v>1695.5499999999884</v>
      </c>
    </row>
    <row r="53" spans="1:12" s="20" customFormat="1" ht="32.25" customHeight="1" thickBot="1">
      <c r="A53" s="16" t="s">
        <v>6</v>
      </c>
      <c r="B53" s="17"/>
      <c r="C53" s="18" t="s">
        <v>348</v>
      </c>
      <c r="D53" s="19">
        <f t="shared" ref="D53:I54" si="15">D54</f>
        <v>147200</v>
      </c>
      <c r="E53" s="19">
        <f t="shared" si="15"/>
        <v>147200</v>
      </c>
      <c r="F53" s="19"/>
      <c r="G53" s="19">
        <f t="shared" si="15"/>
        <v>144058.17000000001</v>
      </c>
      <c r="H53" s="19"/>
      <c r="I53" s="19">
        <f t="shared" si="15"/>
        <v>144058.17000000001</v>
      </c>
      <c r="J53" s="19">
        <f t="shared" ref="J53:J54" si="16">J54</f>
        <v>144058.17000000001</v>
      </c>
      <c r="K53" s="117">
        <f t="shared" si="3"/>
        <v>0</v>
      </c>
      <c r="L53" s="117">
        <f t="shared" si="4"/>
        <v>0</v>
      </c>
    </row>
    <row r="54" spans="1:12" s="20" customFormat="1" ht="24" customHeight="1" thickBot="1">
      <c r="A54" s="16" t="s">
        <v>5</v>
      </c>
      <c r="B54" s="17"/>
      <c r="C54" s="18" t="s">
        <v>349</v>
      </c>
      <c r="D54" s="19">
        <f t="shared" si="15"/>
        <v>147200</v>
      </c>
      <c r="E54" s="19">
        <f t="shared" si="15"/>
        <v>147200</v>
      </c>
      <c r="F54" s="19"/>
      <c r="G54" s="19">
        <f t="shared" si="15"/>
        <v>144058.17000000001</v>
      </c>
      <c r="H54" s="19"/>
      <c r="I54" s="19">
        <f t="shared" si="15"/>
        <v>144058.17000000001</v>
      </c>
      <c r="J54" s="19">
        <f t="shared" si="16"/>
        <v>144058.17000000001</v>
      </c>
      <c r="K54" s="117">
        <f t="shared" si="3"/>
        <v>0</v>
      </c>
      <c r="L54" s="117">
        <f t="shared" si="4"/>
        <v>0</v>
      </c>
    </row>
    <row r="55" spans="1:12" ht="14.25" customHeight="1" thickBot="1">
      <c r="A55" s="8" t="s">
        <v>94</v>
      </c>
      <c r="B55" s="11"/>
      <c r="C55" s="3" t="s">
        <v>350</v>
      </c>
      <c r="D55" s="5">
        <v>147200</v>
      </c>
      <c r="E55" s="5">
        <v>147200</v>
      </c>
      <c r="F55" s="5"/>
      <c r="G55" s="5">
        <v>144058.17000000001</v>
      </c>
      <c r="H55" s="5"/>
      <c r="I55" s="5">
        <v>144058.17000000001</v>
      </c>
      <c r="J55" s="5">
        <v>144058.17000000001</v>
      </c>
      <c r="K55" s="117">
        <f t="shared" si="3"/>
        <v>0</v>
      </c>
      <c r="L55" s="117">
        <f t="shared" si="4"/>
        <v>0</v>
      </c>
    </row>
    <row r="56" spans="1:12" s="20" customFormat="1" ht="105.75" customHeight="1" thickBot="1">
      <c r="A56" s="16" t="s">
        <v>31</v>
      </c>
      <c r="B56" s="17"/>
      <c r="C56" s="18" t="s">
        <v>351</v>
      </c>
      <c r="D56" s="19">
        <f>D57</f>
        <v>590900</v>
      </c>
      <c r="E56" s="19">
        <f>E57</f>
        <v>590900</v>
      </c>
      <c r="F56" s="19"/>
      <c r="G56" s="19">
        <f>G57</f>
        <v>498015.45</v>
      </c>
      <c r="H56" s="19"/>
      <c r="I56" s="19">
        <f>I57</f>
        <v>498015.45</v>
      </c>
      <c r="J56" s="19">
        <f>J57</f>
        <v>496778.95</v>
      </c>
      <c r="K56" s="117">
        <f t="shared" si="3"/>
        <v>-1236.5</v>
      </c>
      <c r="L56" s="117">
        <f t="shared" si="4"/>
        <v>-1236.5</v>
      </c>
    </row>
    <row r="57" spans="1:12" s="20" customFormat="1" ht="35.1" customHeight="1" thickBot="1">
      <c r="A57" s="16" t="s">
        <v>12</v>
      </c>
      <c r="B57" s="17"/>
      <c r="C57" s="18" t="s">
        <v>352</v>
      </c>
      <c r="D57" s="19">
        <f>SUM(D59:D64)</f>
        <v>590900</v>
      </c>
      <c r="E57" s="19">
        <f t="shared" ref="E57" si="17">SUM(E59:E64)</f>
        <v>590900</v>
      </c>
      <c r="F57" s="19"/>
      <c r="G57" s="19">
        <f t="shared" ref="G57:I57" si="18">SUM(G59:G64)</f>
        <v>498015.45</v>
      </c>
      <c r="H57" s="19"/>
      <c r="I57" s="19">
        <f t="shared" si="18"/>
        <v>498015.45</v>
      </c>
      <c r="J57" s="19">
        <f t="shared" ref="J57" si="19">SUM(J59:J64)</f>
        <v>496778.95</v>
      </c>
      <c r="K57" s="117">
        <f t="shared" si="3"/>
        <v>-1236.5</v>
      </c>
      <c r="L57" s="117">
        <f t="shared" si="4"/>
        <v>-1236.5</v>
      </c>
    </row>
    <row r="58" spans="1:12" s="20" customFormat="1" ht="15" customHeight="1" thickBot="1">
      <c r="A58" s="16" t="s">
        <v>4</v>
      </c>
      <c r="B58" s="17"/>
      <c r="C58" s="18" t="s">
        <v>353</v>
      </c>
      <c r="D58" s="19">
        <f>SUM(D59:D62)</f>
        <v>383900</v>
      </c>
      <c r="E58" s="19">
        <f t="shared" ref="E58" si="20">SUM(E59:E62)</f>
        <v>383900</v>
      </c>
      <c r="F58" s="19"/>
      <c r="G58" s="19">
        <f t="shared" ref="G58:I58" si="21">SUM(G59:G62)</f>
        <v>302562.45</v>
      </c>
      <c r="H58" s="19"/>
      <c r="I58" s="19">
        <f t="shared" si="21"/>
        <v>302562.45</v>
      </c>
      <c r="J58" s="19">
        <f t="shared" ref="J58" si="22">SUM(J59:J62)</f>
        <v>301325.95</v>
      </c>
      <c r="K58" s="117">
        <f t="shared" si="3"/>
        <v>-1236.5</v>
      </c>
      <c r="L58" s="117">
        <f t="shared" si="4"/>
        <v>-1236.5</v>
      </c>
    </row>
    <row r="59" spans="1:12" ht="13.8" thickBot="1">
      <c r="A59" s="8" t="s">
        <v>83</v>
      </c>
      <c r="B59" s="11"/>
      <c r="C59" s="3" t="s">
        <v>354</v>
      </c>
      <c r="D59" s="5">
        <f>12500+30000+500+500</f>
        <v>43500</v>
      </c>
      <c r="E59" s="5">
        <f>12500+30000+500+500</f>
        <v>43500</v>
      </c>
      <c r="F59" s="5"/>
      <c r="G59" s="5">
        <f>11408+29363.58+166.68+408+4484.38</f>
        <v>45830.64</v>
      </c>
      <c r="H59" s="5"/>
      <c r="I59" s="5">
        <f>11408+29363.58+166.68+408+4484.38</f>
        <v>45830.64</v>
      </c>
      <c r="J59" s="5">
        <f>11408+29363.58+166.68+408</f>
        <v>41346.26</v>
      </c>
      <c r="K59" s="117">
        <f t="shared" si="3"/>
        <v>-4484.3799999999974</v>
      </c>
      <c r="L59" s="117">
        <f t="shared" si="4"/>
        <v>-4484.3799999999974</v>
      </c>
    </row>
    <row r="60" spans="1:12" ht="13.8" thickBot="1">
      <c r="A60" s="8" t="s">
        <v>87</v>
      </c>
      <c r="B60" s="11"/>
      <c r="C60" s="3" t="s">
        <v>355</v>
      </c>
      <c r="D60" s="5">
        <f>15600+28863.74+84336.26</f>
        <v>128800</v>
      </c>
      <c r="E60" s="5">
        <f>15600+28863.74+84336.26</f>
        <v>128800</v>
      </c>
      <c r="F60" s="5"/>
      <c r="G60" s="5">
        <f>12991.89+15029.37+26261.29+1819.36-5067.24</f>
        <v>51034.670000000006</v>
      </c>
      <c r="H60" s="5"/>
      <c r="I60" s="5">
        <f>12991.89+15029.37+26261.29+1819.36-5067.24</f>
        <v>51034.670000000006</v>
      </c>
      <c r="J60" s="5">
        <f>12991.89+15029.37+26261.29</f>
        <v>54282.55</v>
      </c>
      <c r="K60" s="117">
        <f t="shared" si="3"/>
        <v>3247.8799999999974</v>
      </c>
      <c r="L60" s="117">
        <f t="shared" si="4"/>
        <v>3247.8799999999974</v>
      </c>
    </row>
    <row r="61" spans="1:12" ht="13.8" thickBot="1">
      <c r="A61" s="8" t="s">
        <v>84</v>
      </c>
      <c r="B61" s="11"/>
      <c r="C61" s="3" t="s">
        <v>356</v>
      </c>
      <c r="D61" s="67">
        <v>122300</v>
      </c>
      <c r="E61" s="67">
        <v>122300</v>
      </c>
      <c r="F61" s="67"/>
      <c r="G61" s="67">
        <v>119022.84</v>
      </c>
      <c r="H61" s="67"/>
      <c r="I61" s="67">
        <v>119022.84</v>
      </c>
      <c r="J61" s="67">
        <v>119022.84</v>
      </c>
      <c r="K61" s="117">
        <f t="shared" si="3"/>
        <v>0</v>
      </c>
      <c r="L61" s="117">
        <f t="shared" si="4"/>
        <v>0</v>
      </c>
    </row>
    <row r="62" spans="1:12" ht="13.8" thickBot="1">
      <c r="A62" s="8" t="s">
        <v>85</v>
      </c>
      <c r="B62" s="11"/>
      <c r="C62" s="3" t="s">
        <v>357</v>
      </c>
      <c r="D62" s="67">
        <v>89300</v>
      </c>
      <c r="E62" s="67">
        <v>89300</v>
      </c>
      <c r="F62" s="67"/>
      <c r="G62" s="67">
        <v>86674.3</v>
      </c>
      <c r="H62" s="67"/>
      <c r="I62" s="67">
        <v>86674.3</v>
      </c>
      <c r="J62" s="67">
        <v>86674.3</v>
      </c>
      <c r="K62" s="117">
        <f t="shared" si="3"/>
        <v>0</v>
      </c>
      <c r="L62" s="117">
        <f t="shared" si="4"/>
        <v>0</v>
      </c>
    </row>
    <row r="63" spans="1:12" ht="13.8" thickBot="1">
      <c r="A63" s="8" t="s">
        <v>86</v>
      </c>
      <c r="B63" s="11"/>
      <c r="C63" s="3" t="s">
        <v>358</v>
      </c>
      <c r="D63" s="5">
        <v>35000</v>
      </c>
      <c r="E63" s="5">
        <v>35000</v>
      </c>
      <c r="F63" s="5"/>
      <c r="G63" s="5">
        <v>31380</v>
      </c>
      <c r="H63" s="5"/>
      <c r="I63" s="5">
        <v>31380</v>
      </c>
      <c r="J63" s="5">
        <v>31380</v>
      </c>
      <c r="K63" s="117">
        <f t="shared" si="3"/>
        <v>0</v>
      </c>
      <c r="L63" s="117">
        <f t="shared" si="4"/>
        <v>0</v>
      </c>
    </row>
    <row r="64" spans="1:12" ht="14.25" customHeight="1" thickBot="1">
      <c r="A64" s="8" t="s">
        <v>88</v>
      </c>
      <c r="B64" s="11"/>
      <c r="C64" s="3" t="s">
        <v>359</v>
      </c>
      <c r="D64" s="5">
        <v>172000</v>
      </c>
      <c r="E64" s="5">
        <v>172000</v>
      </c>
      <c r="F64" s="5"/>
      <c r="G64" s="5">
        <f>164073</f>
        <v>164073</v>
      </c>
      <c r="H64" s="5"/>
      <c r="I64" s="5">
        <f>164073</f>
        <v>164073</v>
      </c>
      <c r="J64" s="5">
        <f>164073</f>
        <v>164073</v>
      </c>
      <c r="K64" s="117">
        <f t="shared" si="3"/>
        <v>0</v>
      </c>
      <c r="L64" s="117">
        <f t="shared" si="4"/>
        <v>0</v>
      </c>
    </row>
    <row r="65" spans="1:12" ht="103.5" customHeight="1" thickBot="1">
      <c r="A65" s="61" t="s">
        <v>105</v>
      </c>
      <c r="B65" s="11"/>
      <c r="C65" s="18" t="s">
        <v>360</v>
      </c>
      <c r="D65" s="19">
        <f>SUM(D67)</f>
        <v>10000</v>
      </c>
      <c r="E65" s="19">
        <f>SUM(E67)</f>
        <v>10000</v>
      </c>
      <c r="F65" s="19"/>
      <c r="G65" s="19">
        <f>SUM(G67)</f>
        <v>9700.5400000000009</v>
      </c>
      <c r="H65" s="19"/>
      <c r="I65" s="19">
        <f>SUM(I67)</f>
        <v>9700.5400000000009</v>
      </c>
      <c r="J65" s="19">
        <f>SUM(J67)</f>
        <v>9700.5400000000009</v>
      </c>
      <c r="K65" s="117">
        <f t="shared" si="3"/>
        <v>0</v>
      </c>
      <c r="L65" s="117">
        <f t="shared" si="4"/>
        <v>0</v>
      </c>
    </row>
    <row r="66" spans="1:12" ht="33" customHeight="1" thickBot="1">
      <c r="A66" s="16" t="s">
        <v>12</v>
      </c>
      <c r="B66" s="17"/>
      <c r="C66" s="18" t="s">
        <v>361</v>
      </c>
      <c r="D66" s="19">
        <f>SUM(D67)</f>
        <v>10000</v>
      </c>
      <c r="E66" s="19">
        <f>SUM(E67)</f>
        <v>10000</v>
      </c>
      <c r="F66" s="19"/>
      <c r="G66" s="19">
        <f>SUM(G68)</f>
        <v>9700.5400000000009</v>
      </c>
      <c r="H66" s="19"/>
      <c r="I66" s="19">
        <f>SUM(I68)</f>
        <v>9700.5400000000009</v>
      </c>
      <c r="J66" s="19">
        <f>SUM(J68)</f>
        <v>9700.5400000000009</v>
      </c>
      <c r="K66" s="117">
        <f t="shared" si="3"/>
        <v>0</v>
      </c>
      <c r="L66" s="117">
        <f t="shared" si="4"/>
        <v>0</v>
      </c>
    </row>
    <row r="67" spans="1:12" ht="14.25" customHeight="1" thickBot="1">
      <c r="A67" s="16" t="s">
        <v>4</v>
      </c>
      <c r="B67" s="17"/>
      <c r="C67" s="18" t="s">
        <v>362</v>
      </c>
      <c r="D67" s="19">
        <f>SUM(D68)</f>
        <v>10000</v>
      </c>
      <c r="E67" s="19">
        <f>SUM(E68)</f>
        <v>10000</v>
      </c>
      <c r="F67" s="19"/>
      <c r="G67" s="19">
        <f>SUM(G68)</f>
        <v>9700.5400000000009</v>
      </c>
      <c r="H67" s="19"/>
      <c r="I67" s="19">
        <f>SUM(I68)</f>
        <v>9700.5400000000009</v>
      </c>
      <c r="J67" s="19">
        <f>SUM(J68)</f>
        <v>9700.5400000000009</v>
      </c>
      <c r="K67" s="117">
        <f t="shared" si="3"/>
        <v>0</v>
      </c>
      <c r="L67" s="117">
        <f t="shared" si="4"/>
        <v>0</v>
      </c>
    </row>
    <row r="68" spans="1:12" ht="14.25" customHeight="1" thickBot="1">
      <c r="A68" s="8" t="s">
        <v>85</v>
      </c>
      <c r="B68" s="11"/>
      <c r="C68" s="3" t="s">
        <v>363</v>
      </c>
      <c r="D68" s="5">
        <v>10000</v>
      </c>
      <c r="E68" s="5">
        <v>10000</v>
      </c>
      <c r="F68" s="5"/>
      <c r="G68" s="5">
        <v>9700.5400000000009</v>
      </c>
      <c r="H68" s="5"/>
      <c r="I68" s="5">
        <v>9700.5400000000009</v>
      </c>
      <c r="J68" s="5">
        <v>9700.5400000000009</v>
      </c>
      <c r="K68" s="117">
        <f t="shared" si="3"/>
        <v>0</v>
      </c>
      <c r="L68" s="117">
        <f t="shared" si="4"/>
        <v>0</v>
      </c>
    </row>
    <row r="69" spans="1:12" s="20" customFormat="1" ht="147" customHeight="1" thickBot="1">
      <c r="A69" s="16" t="s">
        <v>32</v>
      </c>
      <c r="B69" s="17"/>
      <c r="C69" s="18" t="s">
        <v>364</v>
      </c>
      <c r="D69" s="19">
        <f t="shared" ref="D69:E71" si="23">SUM(D70)</f>
        <v>850</v>
      </c>
      <c r="E69" s="19">
        <f t="shared" si="23"/>
        <v>850</v>
      </c>
      <c r="F69" s="19"/>
      <c r="G69" s="19">
        <f>G70</f>
        <v>850</v>
      </c>
      <c r="H69" s="19"/>
      <c r="I69" s="19">
        <f>I70</f>
        <v>850</v>
      </c>
      <c r="J69" s="19">
        <f>J70</f>
        <v>850</v>
      </c>
      <c r="K69" s="117">
        <f t="shared" si="3"/>
        <v>0</v>
      </c>
      <c r="L69" s="117">
        <f t="shared" si="4"/>
        <v>0</v>
      </c>
    </row>
    <row r="70" spans="1:12" s="20" customFormat="1" ht="12.75" customHeight="1" thickBot="1">
      <c r="A70" s="16" t="s">
        <v>0</v>
      </c>
      <c r="B70" s="17"/>
      <c r="C70" s="18" t="s">
        <v>365</v>
      </c>
      <c r="D70" s="19">
        <f t="shared" si="23"/>
        <v>850</v>
      </c>
      <c r="E70" s="19">
        <f t="shared" si="23"/>
        <v>850</v>
      </c>
      <c r="F70" s="19"/>
      <c r="G70" s="19">
        <f>SUM(G71)</f>
        <v>850</v>
      </c>
      <c r="H70" s="19"/>
      <c r="I70" s="19">
        <f>SUM(I71)</f>
        <v>850</v>
      </c>
      <c r="J70" s="19">
        <f>SUM(J71)</f>
        <v>850</v>
      </c>
      <c r="K70" s="117">
        <f t="shared" si="3"/>
        <v>0</v>
      </c>
      <c r="L70" s="117">
        <f t="shared" si="4"/>
        <v>0</v>
      </c>
    </row>
    <row r="71" spans="1:12" s="20" customFormat="1" ht="13.8" thickBot="1">
      <c r="A71" s="16" t="s">
        <v>7</v>
      </c>
      <c r="B71" s="17"/>
      <c r="C71" s="18" t="s">
        <v>366</v>
      </c>
      <c r="D71" s="19">
        <f t="shared" si="23"/>
        <v>850</v>
      </c>
      <c r="E71" s="19">
        <f t="shared" si="23"/>
        <v>850</v>
      </c>
      <c r="F71" s="19"/>
      <c r="G71" s="19">
        <f>G72</f>
        <v>850</v>
      </c>
      <c r="H71" s="19"/>
      <c r="I71" s="19">
        <f>I72</f>
        <v>850</v>
      </c>
      <c r="J71" s="19">
        <f>J72</f>
        <v>850</v>
      </c>
      <c r="K71" s="117">
        <f t="shared" si="3"/>
        <v>0</v>
      </c>
      <c r="L71" s="117">
        <f t="shared" si="4"/>
        <v>0</v>
      </c>
    </row>
    <row r="72" spans="1:12" ht="21.6" thickBot="1">
      <c r="A72" s="8" t="s">
        <v>33</v>
      </c>
      <c r="B72" s="11"/>
      <c r="C72" s="3" t="s">
        <v>367</v>
      </c>
      <c r="D72" s="5">
        <v>850</v>
      </c>
      <c r="E72" s="5">
        <v>850</v>
      </c>
      <c r="F72" s="5"/>
      <c r="G72" s="5">
        <v>850</v>
      </c>
      <c r="H72" s="5"/>
      <c r="I72" s="5">
        <v>850</v>
      </c>
      <c r="J72" s="5">
        <v>850</v>
      </c>
      <c r="K72" s="117">
        <f t="shared" si="3"/>
        <v>0</v>
      </c>
      <c r="L72" s="117">
        <f t="shared" si="4"/>
        <v>0</v>
      </c>
    </row>
    <row r="73" spans="1:12" s="20" customFormat="1" ht="83.25" customHeight="1" thickBot="1">
      <c r="A73" s="16" t="s">
        <v>8</v>
      </c>
      <c r="B73" s="17"/>
      <c r="C73" s="18" t="s">
        <v>368</v>
      </c>
      <c r="D73" s="19">
        <f t="shared" ref="D73:I74" si="24">D74</f>
        <v>7600</v>
      </c>
      <c r="E73" s="19">
        <f t="shared" si="24"/>
        <v>7600</v>
      </c>
      <c r="F73" s="19"/>
      <c r="G73" s="19">
        <f t="shared" si="24"/>
        <v>5106.41</v>
      </c>
      <c r="H73" s="19"/>
      <c r="I73" s="19">
        <f t="shared" si="24"/>
        <v>5106.41</v>
      </c>
      <c r="J73" s="19">
        <f t="shared" ref="J73:J74" si="25">J74</f>
        <v>5106.41</v>
      </c>
      <c r="K73" s="117">
        <f t="shared" si="3"/>
        <v>0</v>
      </c>
      <c r="L73" s="117">
        <f t="shared" si="4"/>
        <v>0</v>
      </c>
    </row>
    <row r="74" spans="1:12" s="20" customFormat="1" ht="13.8" thickBot="1">
      <c r="A74" s="16" t="s">
        <v>9</v>
      </c>
      <c r="B74" s="17"/>
      <c r="C74" s="18" t="s">
        <v>369</v>
      </c>
      <c r="D74" s="19">
        <f t="shared" si="24"/>
        <v>7600</v>
      </c>
      <c r="E74" s="19">
        <f t="shared" si="24"/>
        <v>7600</v>
      </c>
      <c r="F74" s="19"/>
      <c r="G74" s="19">
        <f t="shared" si="24"/>
        <v>5106.41</v>
      </c>
      <c r="H74" s="19"/>
      <c r="I74" s="19">
        <f t="shared" si="24"/>
        <v>5106.41</v>
      </c>
      <c r="J74" s="19">
        <f t="shared" si="25"/>
        <v>5106.41</v>
      </c>
      <c r="K74" s="117">
        <f t="shared" si="3"/>
        <v>0</v>
      </c>
      <c r="L74" s="117">
        <f t="shared" si="4"/>
        <v>0</v>
      </c>
    </row>
    <row r="75" spans="1:12" s="20" customFormat="1" ht="12" customHeight="1" thickBot="1">
      <c r="A75" s="16" t="s">
        <v>10</v>
      </c>
      <c r="B75" s="17"/>
      <c r="C75" s="18" t="s">
        <v>370</v>
      </c>
      <c r="D75" s="19">
        <f>D77+D79+D81</f>
        <v>7600</v>
      </c>
      <c r="E75" s="19">
        <f>E77+E79+E81</f>
        <v>7600</v>
      </c>
      <c r="F75" s="19"/>
      <c r="G75" s="19">
        <f>G77+G79+G81</f>
        <v>5106.41</v>
      </c>
      <c r="H75" s="19"/>
      <c r="I75" s="19">
        <f>I77+I79+I81</f>
        <v>5106.41</v>
      </c>
      <c r="J75" s="19">
        <f>J77+J79+J81</f>
        <v>5106.41</v>
      </c>
      <c r="K75" s="117">
        <f t="shared" si="3"/>
        <v>0</v>
      </c>
      <c r="L75" s="117">
        <f t="shared" si="4"/>
        <v>0</v>
      </c>
    </row>
    <row r="76" spans="1:12" s="20" customFormat="1" ht="23.25" customHeight="1" thickBot="1">
      <c r="A76" s="61" t="s">
        <v>62</v>
      </c>
      <c r="B76" s="17"/>
      <c r="C76" s="18" t="s">
        <v>371</v>
      </c>
      <c r="D76" s="19">
        <f>D77</f>
        <v>1200</v>
      </c>
      <c r="E76" s="19">
        <f>E77</f>
        <v>1200</v>
      </c>
      <c r="F76" s="19"/>
      <c r="G76" s="19">
        <f>G77</f>
        <v>0</v>
      </c>
      <c r="H76" s="19"/>
      <c r="I76" s="19">
        <f>I77</f>
        <v>0</v>
      </c>
      <c r="J76" s="19">
        <f>J77</f>
        <v>0</v>
      </c>
      <c r="K76" s="117">
        <f t="shared" si="3"/>
        <v>0</v>
      </c>
      <c r="L76" s="117">
        <f t="shared" si="4"/>
        <v>0</v>
      </c>
    </row>
    <row r="77" spans="1:12" ht="14.25" customHeight="1" thickBot="1">
      <c r="A77" s="63" t="s">
        <v>89</v>
      </c>
      <c r="B77" s="11"/>
      <c r="C77" s="3" t="s">
        <v>372</v>
      </c>
      <c r="D77" s="5">
        <v>1200</v>
      </c>
      <c r="E77" s="5">
        <v>1200</v>
      </c>
      <c r="F77" s="5"/>
      <c r="G77" s="5">
        <v>0</v>
      </c>
      <c r="H77" s="5"/>
      <c r="I77" s="5">
        <v>0</v>
      </c>
      <c r="J77" s="5">
        <v>0</v>
      </c>
      <c r="K77" s="117">
        <f t="shared" si="3"/>
        <v>0</v>
      </c>
      <c r="L77" s="117">
        <f t="shared" si="4"/>
        <v>0</v>
      </c>
    </row>
    <row r="78" spans="1:12" s="20" customFormat="1" ht="13.8" thickBot="1">
      <c r="A78" s="16" t="s">
        <v>106</v>
      </c>
      <c r="B78" s="17"/>
      <c r="C78" s="18" t="s">
        <v>373</v>
      </c>
      <c r="D78" s="19">
        <f>D79</f>
        <v>5400</v>
      </c>
      <c r="E78" s="19">
        <f>E79</f>
        <v>5400</v>
      </c>
      <c r="F78" s="19"/>
      <c r="G78" s="19">
        <f>G79</f>
        <v>5087.9799999999996</v>
      </c>
      <c r="H78" s="19"/>
      <c r="I78" s="19">
        <f>I79</f>
        <v>5087.9799999999996</v>
      </c>
      <c r="J78" s="19">
        <f>J79</f>
        <v>5087.9799999999996</v>
      </c>
      <c r="K78" s="117">
        <f t="shared" si="3"/>
        <v>0</v>
      </c>
      <c r="L78" s="117">
        <f t="shared" si="4"/>
        <v>0</v>
      </c>
    </row>
    <row r="79" spans="1:12" ht="13.8" thickBot="1">
      <c r="A79" s="63" t="s">
        <v>89</v>
      </c>
      <c r="B79" s="11"/>
      <c r="C79" s="3" t="s">
        <v>374</v>
      </c>
      <c r="D79" s="5">
        <v>5400</v>
      </c>
      <c r="E79" s="5">
        <v>5400</v>
      </c>
      <c r="F79" s="5"/>
      <c r="G79" s="5">
        <v>5087.9799999999996</v>
      </c>
      <c r="H79" s="5"/>
      <c r="I79" s="5">
        <v>5087.9799999999996</v>
      </c>
      <c r="J79" s="5">
        <v>5087.9799999999996</v>
      </c>
      <c r="K79" s="117">
        <f t="shared" si="3"/>
        <v>0</v>
      </c>
      <c r="L79" s="117">
        <f t="shared" si="4"/>
        <v>0</v>
      </c>
    </row>
    <row r="80" spans="1:12" s="82" customFormat="1" ht="13.8" thickBot="1">
      <c r="A80" s="16" t="s">
        <v>106</v>
      </c>
      <c r="B80" s="11"/>
      <c r="C80" s="18" t="s">
        <v>375</v>
      </c>
      <c r="D80" s="19">
        <f>D81</f>
        <v>1000</v>
      </c>
      <c r="E80" s="19">
        <f>E81</f>
        <v>1000</v>
      </c>
      <c r="F80" s="19"/>
      <c r="G80" s="19">
        <f>G81</f>
        <v>18.43</v>
      </c>
      <c r="H80" s="19"/>
      <c r="I80" s="19">
        <f>I81</f>
        <v>18.43</v>
      </c>
      <c r="J80" s="19">
        <f>J81</f>
        <v>18.43</v>
      </c>
      <c r="K80" s="117">
        <f t="shared" si="3"/>
        <v>0</v>
      </c>
      <c r="L80" s="117">
        <f t="shared" si="4"/>
        <v>0</v>
      </c>
    </row>
    <row r="81" spans="1:12" s="82" customFormat="1" ht="13.8" thickBot="1">
      <c r="A81" s="63" t="s">
        <v>89</v>
      </c>
      <c r="B81" s="11"/>
      <c r="C81" s="3" t="s">
        <v>376</v>
      </c>
      <c r="D81" s="5">
        <v>1000</v>
      </c>
      <c r="E81" s="5">
        <v>1000</v>
      </c>
      <c r="F81" s="5"/>
      <c r="G81" s="5">
        <v>18.43</v>
      </c>
      <c r="H81" s="5"/>
      <c r="I81" s="5">
        <v>18.43</v>
      </c>
      <c r="J81" s="5">
        <v>18.43</v>
      </c>
      <c r="K81" s="117">
        <f t="shared" si="3"/>
        <v>0</v>
      </c>
      <c r="L81" s="117">
        <f t="shared" si="4"/>
        <v>0</v>
      </c>
    </row>
    <row r="82" spans="1:12" s="20" customFormat="1" ht="21" customHeight="1" thickBot="1">
      <c r="A82" s="16" t="s">
        <v>11</v>
      </c>
      <c r="B82" s="17"/>
      <c r="C82" s="18" t="s">
        <v>377</v>
      </c>
      <c r="D82" s="19">
        <f t="shared" ref="D82:I83" si="26">D83</f>
        <v>200</v>
      </c>
      <c r="E82" s="19">
        <f t="shared" si="26"/>
        <v>200</v>
      </c>
      <c r="F82" s="19"/>
      <c r="G82" s="19">
        <f t="shared" si="26"/>
        <v>200</v>
      </c>
      <c r="H82" s="19"/>
      <c r="I82" s="19">
        <f t="shared" si="26"/>
        <v>200</v>
      </c>
      <c r="J82" s="19">
        <f t="shared" ref="J82:J83" si="27">J83</f>
        <v>200</v>
      </c>
      <c r="K82" s="117">
        <f t="shared" si="3"/>
        <v>0</v>
      </c>
      <c r="L82" s="117">
        <f t="shared" si="4"/>
        <v>0</v>
      </c>
    </row>
    <row r="83" spans="1:12" s="20" customFormat="1" ht="13.8" thickBot="1">
      <c r="A83" s="16" t="s">
        <v>13</v>
      </c>
      <c r="B83" s="17"/>
      <c r="C83" s="18" t="s">
        <v>378</v>
      </c>
      <c r="D83" s="19">
        <f t="shared" si="26"/>
        <v>200</v>
      </c>
      <c r="E83" s="19">
        <f t="shared" si="26"/>
        <v>200</v>
      </c>
      <c r="F83" s="19"/>
      <c r="G83" s="19">
        <f t="shared" si="26"/>
        <v>200</v>
      </c>
      <c r="H83" s="19"/>
      <c r="I83" s="19">
        <f t="shared" si="26"/>
        <v>200</v>
      </c>
      <c r="J83" s="19">
        <f t="shared" si="27"/>
        <v>200</v>
      </c>
      <c r="K83" s="117">
        <f t="shared" si="3"/>
        <v>0</v>
      </c>
      <c r="L83" s="117">
        <f t="shared" si="4"/>
        <v>0</v>
      </c>
    </row>
    <row r="84" spans="1:12" s="20" customFormat="1" ht="116.25" customHeight="1" thickBot="1">
      <c r="A84" s="61" t="s">
        <v>73</v>
      </c>
      <c r="B84" s="17"/>
      <c r="C84" s="18" t="s">
        <v>379</v>
      </c>
      <c r="D84" s="19">
        <f>D86</f>
        <v>200</v>
      </c>
      <c r="E84" s="19">
        <f>E86</f>
        <v>200</v>
      </c>
      <c r="F84" s="19"/>
      <c r="G84" s="19">
        <f>G86</f>
        <v>200</v>
      </c>
      <c r="H84" s="19"/>
      <c r="I84" s="19">
        <f>I86</f>
        <v>200</v>
      </c>
      <c r="J84" s="19">
        <f>J86</f>
        <v>200</v>
      </c>
      <c r="K84" s="117">
        <f t="shared" si="3"/>
        <v>0</v>
      </c>
      <c r="L84" s="117">
        <f t="shared" si="4"/>
        <v>0</v>
      </c>
    </row>
    <row r="85" spans="1:12" s="20" customFormat="1" ht="31.5" customHeight="1" thickBot="1">
      <c r="A85" s="16" t="s">
        <v>12</v>
      </c>
      <c r="B85" s="17"/>
      <c r="C85" s="3" t="s">
        <v>380</v>
      </c>
      <c r="D85" s="5">
        <f>SUM(D86)</f>
        <v>200</v>
      </c>
      <c r="E85" s="5">
        <f>SUM(E86)</f>
        <v>200</v>
      </c>
      <c r="F85" s="5"/>
      <c r="G85" s="5">
        <f>SUM(G86)</f>
        <v>200</v>
      </c>
      <c r="H85" s="5"/>
      <c r="I85" s="5">
        <f>SUM(I86)</f>
        <v>200</v>
      </c>
      <c r="J85" s="5">
        <f>SUM(J86)</f>
        <v>200</v>
      </c>
      <c r="K85" s="117">
        <f t="shared" si="3"/>
        <v>0</v>
      </c>
      <c r="L85" s="117">
        <f t="shared" si="4"/>
        <v>0</v>
      </c>
    </row>
    <row r="86" spans="1:12" ht="11.55" customHeight="1" thickBot="1">
      <c r="A86" s="8" t="s">
        <v>88</v>
      </c>
      <c r="B86" s="11"/>
      <c r="C86" s="3" t="s">
        <v>381</v>
      </c>
      <c r="D86" s="5">
        <v>200</v>
      </c>
      <c r="E86" s="5">
        <v>200</v>
      </c>
      <c r="F86" s="5"/>
      <c r="G86" s="5">
        <v>200</v>
      </c>
      <c r="H86" s="5"/>
      <c r="I86" s="5">
        <v>200</v>
      </c>
      <c r="J86" s="5">
        <v>200</v>
      </c>
      <c r="K86" s="117">
        <f t="shared" si="3"/>
        <v>0</v>
      </c>
      <c r="L86" s="117">
        <f t="shared" si="4"/>
        <v>0</v>
      </c>
    </row>
    <row r="87" spans="1:12" s="91" customFormat="1" ht="11.55" customHeight="1" thickBot="1">
      <c r="A87" s="84" t="s">
        <v>135</v>
      </c>
      <c r="B87" s="11"/>
      <c r="C87" s="18" t="s">
        <v>382</v>
      </c>
      <c r="D87" s="19">
        <v>213000</v>
      </c>
      <c r="E87" s="19">
        <v>213000</v>
      </c>
      <c r="F87" s="19"/>
      <c r="G87" s="19">
        <v>151290.88</v>
      </c>
      <c r="H87" s="19"/>
      <c r="I87" s="19">
        <v>151290.88</v>
      </c>
      <c r="J87" s="19">
        <v>151290.88</v>
      </c>
      <c r="K87" s="117">
        <f t="shared" si="3"/>
        <v>0</v>
      </c>
      <c r="L87" s="117">
        <f t="shared" si="4"/>
        <v>0</v>
      </c>
    </row>
    <row r="88" spans="1:12" s="82" customFormat="1" ht="29.4" customHeight="1" thickBot="1">
      <c r="A88" s="84" t="s">
        <v>135</v>
      </c>
      <c r="B88" s="11"/>
      <c r="C88" s="18" t="s">
        <v>137</v>
      </c>
      <c r="D88" s="19">
        <v>213000</v>
      </c>
      <c r="E88" s="19">
        <v>213000</v>
      </c>
      <c r="F88" s="19"/>
      <c r="G88" s="19">
        <v>151290.88</v>
      </c>
      <c r="H88" s="19"/>
      <c r="I88" s="19">
        <v>151290.88</v>
      </c>
      <c r="J88" s="19">
        <v>151290.88</v>
      </c>
      <c r="K88" s="117">
        <f t="shared" si="3"/>
        <v>0</v>
      </c>
      <c r="L88" s="117">
        <f t="shared" si="4"/>
        <v>0</v>
      </c>
    </row>
    <row r="89" spans="1:12" s="20" customFormat="1" ht="11.55" customHeight="1" thickBot="1">
      <c r="A89" s="94" t="s">
        <v>9</v>
      </c>
      <c r="B89" s="17"/>
      <c r="C89" s="18" t="s">
        <v>138</v>
      </c>
      <c r="D89" s="19">
        <v>213000</v>
      </c>
      <c r="E89" s="19">
        <v>213000</v>
      </c>
      <c r="F89" s="19"/>
      <c r="G89" s="19">
        <v>151290.88</v>
      </c>
      <c r="H89" s="19"/>
      <c r="I89" s="19">
        <v>151290.88</v>
      </c>
      <c r="J89" s="19">
        <v>151290.88</v>
      </c>
      <c r="K89" s="117">
        <f t="shared" ref="K89:K152" si="28">J89-I89</f>
        <v>0</v>
      </c>
      <c r="L89" s="117">
        <f t="shared" ref="L89:L152" si="29">K89</f>
        <v>0</v>
      </c>
    </row>
    <row r="90" spans="1:12" s="82" customFormat="1" ht="11.55" customHeight="1" thickBot="1">
      <c r="A90" s="85" t="s">
        <v>89</v>
      </c>
      <c r="B90" s="11"/>
      <c r="C90" s="3" t="s">
        <v>383</v>
      </c>
      <c r="D90" s="5">
        <v>213000</v>
      </c>
      <c r="E90" s="5">
        <v>213000</v>
      </c>
      <c r="F90" s="5"/>
      <c r="G90" s="5">
        <v>151290.88</v>
      </c>
      <c r="H90" s="5"/>
      <c r="I90" s="5">
        <v>151290.88</v>
      </c>
      <c r="J90" s="5">
        <v>151290.88</v>
      </c>
      <c r="K90" s="117">
        <f t="shared" si="28"/>
        <v>0</v>
      </c>
      <c r="L90" s="117">
        <f t="shared" si="29"/>
        <v>0</v>
      </c>
    </row>
    <row r="91" spans="1:12" ht="11.55" customHeight="1" thickBot="1">
      <c r="A91" s="85" t="s">
        <v>136</v>
      </c>
      <c r="B91" s="11"/>
      <c r="C91" s="52" t="s">
        <v>384</v>
      </c>
      <c r="D91" s="19">
        <f>SUM(D92+D97+D102+D107+D112+D117)</f>
        <v>55200</v>
      </c>
      <c r="E91" s="19">
        <f>SUM(E92+E97+E102+E107+E112+E117)</f>
        <v>55200</v>
      </c>
      <c r="F91" s="19"/>
      <c r="G91" s="19">
        <f>SUM(G92+G97+G102+G107+G112+G117)</f>
        <v>46556</v>
      </c>
      <c r="H91" s="19"/>
      <c r="I91" s="19">
        <f>SUM(I92+I97+I102+I107+I112+I117)</f>
        <v>46556</v>
      </c>
      <c r="J91" s="19">
        <f>SUM(J92+J97+J102+J107+J112+J117)</f>
        <v>46556</v>
      </c>
      <c r="K91" s="117">
        <f t="shared" si="28"/>
        <v>0</v>
      </c>
      <c r="L91" s="117">
        <f t="shared" si="29"/>
        <v>0</v>
      </c>
    </row>
    <row r="92" spans="1:12" ht="34.5" customHeight="1" thickBot="1">
      <c r="A92" s="16" t="s">
        <v>107</v>
      </c>
      <c r="B92" s="11"/>
      <c r="C92" s="52" t="s">
        <v>385</v>
      </c>
      <c r="D92" s="19">
        <f t="shared" ref="D92:I93" si="30">SUM(D93)</f>
        <v>2400</v>
      </c>
      <c r="E92" s="19">
        <f t="shared" si="30"/>
        <v>2400</v>
      </c>
      <c r="F92" s="19"/>
      <c r="G92" s="19">
        <f t="shared" si="30"/>
        <v>2350</v>
      </c>
      <c r="H92" s="19"/>
      <c r="I92" s="19">
        <f t="shared" si="30"/>
        <v>2350</v>
      </c>
      <c r="J92" s="19">
        <f t="shared" ref="J92:J95" si="31">SUM(J93)</f>
        <v>2350</v>
      </c>
      <c r="K92" s="117">
        <f t="shared" si="28"/>
        <v>0</v>
      </c>
      <c r="L92" s="117">
        <f t="shared" si="29"/>
        <v>0</v>
      </c>
    </row>
    <row r="93" spans="1:12" ht="103.5" customHeight="1" thickBot="1">
      <c r="A93" s="61" t="s">
        <v>108</v>
      </c>
      <c r="B93" s="11"/>
      <c r="C93" s="52" t="s">
        <v>139</v>
      </c>
      <c r="D93" s="19">
        <f t="shared" si="30"/>
        <v>2400</v>
      </c>
      <c r="E93" s="19">
        <f t="shared" si="30"/>
        <v>2400</v>
      </c>
      <c r="F93" s="19"/>
      <c r="G93" s="19">
        <f t="shared" si="30"/>
        <v>2350</v>
      </c>
      <c r="H93" s="19"/>
      <c r="I93" s="19">
        <f t="shared" si="30"/>
        <v>2350</v>
      </c>
      <c r="J93" s="19">
        <f t="shared" si="31"/>
        <v>2350</v>
      </c>
      <c r="K93" s="117">
        <f t="shared" si="28"/>
        <v>0</v>
      </c>
      <c r="L93" s="117">
        <f t="shared" si="29"/>
        <v>0</v>
      </c>
    </row>
    <row r="94" spans="1:12" ht="31.5" customHeight="1" thickBot="1">
      <c r="A94" s="16" t="s">
        <v>12</v>
      </c>
      <c r="B94" s="11"/>
      <c r="C94" s="52" t="s">
        <v>139</v>
      </c>
      <c r="D94" s="19">
        <f t="shared" ref="D94:I95" si="32">SUM(D95)</f>
        <v>2400</v>
      </c>
      <c r="E94" s="19">
        <f t="shared" si="32"/>
        <v>2400</v>
      </c>
      <c r="F94" s="19"/>
      <c r="G94" s="19">
        <f t="shared" si="32"/>
        <v>2350</v>
      </c>
      <c r="H94" s="19"/>
      <c r="I94" s="19">
        <f t="shared" si="32"/>
        <v>2350</v>
      </c>
      <c r="J94" s="19">
        <f t="shared" si="31"/>
        <v>2350</v>
      </c>
      <c r="K94" s="117">
        <f t="shared" si="28"/>
        <v>0</v>
      </c>
      <c r="L94" s="117">
        <f t="shared" si="29"/>
        <v>0</v>
      </c>
    </row>
    <row r="95" spans="1:12" s="54" customFormat="1" ht="13.8" thickBot="1">
      <c r="A95" s="50" t="s">
        <v>4</v>
      </c>
      <c r="B95" s="51"/>
      <c r="C95" s="52" t="s">
        <v>140</v>
      </c>
      <c r="D95" s="53">
        <f t="shared" si="32"/>
        <v>2400</v>
      </c>
      <c r="E95" s="53">
        <f t="shared" si="32"/>
        <v>2400</v>
      </c>
      <c r="F95" s="53"/>
      <c r="G95" s="53">
        <f t="shared" si="32"/>
        <v>2350</v>
      </c>
      <c r="H95" s="53"/>
      <c r="I95" s="53">
        <f t="shared" si="32"/>
        <v>2350</v>
      </c>
      <c r="J95" s="53">
        <f t="shared" si="31"/>
        <v>2350</v>
      </c>
      <c r="K95" s="117">
        <f t="shared" si="28"/>
        <v>0</v>
      </c>
      <c r="L95" s="117">
        <f t="shared" si="29"/>
        <v>0</v>
      </c>
    </row>
    <row r="96" spans="1:12" s="59" customFormat="1" ht="13.8" thickBot="1">
      <c r="A96" s="55" t="s">
        <v>85</v>
      </c>
      <c r="B96" s="56"/>
      <c r="C96" s="52" t="s">
        <v>386</v>
      </c>
      <c r="D96" s="58">
        <v>2400</v>
      </c>
      <c r="E96" s="58">
        <v>2400</v>
      </c>
      <c r="F96" s="58"/>
      <c r="G96" s="58">
        <v>2350</v>
      </c>
      <c r="H96" s="58"/>
      <c r="I96" s="58">
        <v>2350</v>
      </c>
      <c r="J96" s="58">
        <v>2350</v>
      </c>
      <c r="K96" s="117">
        <f t="shared" si="28"/>
        <v>0</v>
      </c>
      <c r="L96" s="117">
        <f t="shared" si="29"/>
        <v>0</v>
      </c>
    </row>
    <row r="97" spans="1:12" s="59" customFormat="1" ht="31.8" thickBot="1">
      <c r="A97" s="50" t="s">
        <v>109</v>
      </c>
      <c r="B97" s="56"/>
      <c r="C97" s="52" t="s">
        <v>387</v>
      </c>
      <c r="D97" s="19">
        <f t="shared" ref="D97:I98" si="33">SUM(D98)</f>
        <v>2400</v>
      </c>
      <c r="E97" s="19">
        <f t="shared" si="33"/>
        <v>2400</v>
      </c>
      <c r="F97" s="19"/>
      <c r="G97" s="19">
        <f t="shared" si="33"/>
        <v>2350</v>
      </c>
      <c r="H97" s="19"/>
      <c r="I97" s="19">
        <f t="shared" si="33"/>
        <v>2350</v>
      </c>
      <c r="J97" s="19">
        <f t="shared" ref="J97:J100" si="34">SUM(J98)</f>
        <v>2350</v>
      </c>
      <c r="K97" s="117">
        <f t="shared" si="28"/>
        <v>0</v>
      </c>
      <c r="L97" s="117">
        <f t="shared" si="29"/>
        <v>0</v>
      </c>
    </row>
    <row r="98" spans="1:12" s="59" customFormat="1" ht="105" customHeight="1" thickBot="1">
      <c r="A98" s="86" t="s">
        <v>141</v>
      </c>
      <c r="B98" s="56"/>
      <c r="C98" s="52" t="s">
        <v>142</v>
      </c>
      <c r="D98" s="19">
        <f t="shared" si="33"/>
        <v>2400</v>
      </c>
      <c r="E98" s="19">
        <f t="shared" si="33"/>
        <v>2400</v>
      </c>
      <c r="F98" s="19"/>
      <c r="G98" s="19">
        <f t="shared" si="33"/>
        <v>2350</v>
      </c>
      <c r="H98" s="19"/>
      <c r="I98" s="19">
        <f t="shared" si="33"/>
        <v>2350</v>
      </c>
      <c r="J98" s="19">
        <f t="shared" si="34"/>
        <v>2350</v>
      </c>
      <c r="K98" s="117">
        <f t="shared" si="28"/>
        <v>0</v>
      </c>
      <c r="L98" s="117">
        <f t="shared" si="29"/>
        <v>0</v>
      </c>
    </row>
    <row r="99" spans="1:12" s="59" customFormat="1" ht="21.6" thickBot="1">
      <c r="A99" s="16" t="s">
        <v>12</v>
      </c>
      <c r="B99" s="11"/>
      <c r="C99" s="52" t="s">
        <v>143</v>
      </c>
      <c r="D99" s="19">
        <f t="shared" ref="D99:I100" si="35">SUM(D100)</f>
        <v>2400</v>
      </c>
      <c r="E99" s="19">
        <f t="shared" si="35"/>
        <v>2400</v>
      </c>
      <c r="F99" s="19"/>
      <c r="G99" s="19">
        <f t="shared" si="35"/>
        <v>2350</v>
      </c>
      <c r="H99" s="19"/>
      <c r="I99" s="19">
        <f t="shared" si="35"/>
        <v>2350</v>
      </c>
      <c r="J99" s="19">
        <f t="shared" si="34"/>
        <v>2350</v>
      </c>
      <c r="K99" s="117">
        <f t="shared" si="28"/>
        <v>0</v>
      </c>
      <c r="L99" s="117">
        <f t="shared" si="29"/>
        <v>0</v>
      </c>
    </row>
    <row r="100" spans="1:12" s="59" customFormat="1" ht="13.8" thickBot="1">
      <c r="A100" s="50" t="s">
        <v>4</v>
      </c>
      <c r="B100" s="51"/>
      <c r="C100" s="52" t="s">
        <v>144</v>
      </c>
      <c r="D100" s="53">
        <f t="shared" si="35"/>
        <v>2400</v>
      </c>
      <c r="E100" s="53">
        <f t="shared" si="35"/>
        <v>2400</v>
      </c>
      <c r="F100" s="53"/>
      <c r="G100" s="53">
        <f t="shared" si="35"/>
        <v>2350</v>
      </c>
      <c r="H100" s="53"/>
      <c r="I100" s="53">
        <f t="shared" si="35"/>
        <v>2350</v>
      </c>
      <c r="J100" s="53">
        <f t="shared" si="34"/>
        <v>2350</v>
      </c>
      <c r="K100" s="117">
        <f t="shared" si="28"/>
        <v>0</v>
      </c>
      <c r="L100" s="117">
        <f t="shared" si="29"/>
        <v>0</v>
      </c>
    </row>
    <row r="101" spans="1:12" s="59" customFormat="1" ht="13.8" thickBot="1">
      <c r="A101" s="55" t="s">
        <v>85</v>
      </c>
      <c r="B101" s="56"/>
      <c r="C101" s="57" t="s">
        <v>145</v>
      </c>
      <c r="D101" s="58">
        <v>2400</v>
      </c>
      <c r="E101" s="58">
        <v>2400</v>
      </c>
      <c r="F101" s="58"/>
      <c r="G101" s="58">
        <v>2350</v>
      </c>
      <c r="H101" s="58"/>
      <c r="I101" s="58">
        <v>2350</v>
      </c>
      <c r="J101" s="58">
        <v>2350</v>
      </c>
      <c r="K101" s="117">
        <f t="shared" si="28"/>
        <v>0</v>
      </c>
      <c r="L101" s="117">
        <f t="shared" si="29"/>
        <v>0</v>
      </c>
    </row>
    <row r="102" spans="1:12" s="59" customFormat="1" ht="14.25" customHeight="1" thickBot="1">
      <c r="A102" s="50" t="s">
        <v>110</v>
      </c>
      <c r="B102" s="56"/>
      <c r="C102" s="52" t="s">
        <v>388</v>
      </c>
      <c r="D102" s="19">
        <f t="shared" ref="D102:E103" si="36">SUM(D103)</f>
        <v>2400</v>
      </c>
      <c r="E102" s="19">
        <f t="shared" si="36"/>
        <v>2400</v>
      </c>
      <c r="F102" s="19"/>
      <c r="G102" s="19">
        <f t="shared" ref="G102:I103" si="37">SUM(G103)</f>
        <v>2350</v>
      </c>
      <c r="H102" s="19"/>
      <c r="I102" s="19">
        <f t="shared" si="37"/>
        <v>2350</v>
      </c>
      <c r="J102" s="19">
        <f t="shared" ref="J102:J105" si="38">SUM(J103)</f>
        <v>2350</v>
      </c>
      <c r="K102" s="117">
        <f t="shared" si="28"/>
        <v>0</v>
      </c>
      <c r="L102" s="117">
        <f t="shared" si="29"/>
        <v>0</v>
      </c>
    </row>
    <row r="103" spans="1:12" s="59" customFormat="1" ht="106.5" customHeight="1" thickBot="1">
      <c r="A103" s="86" t="s">
        <v>146</v>
      </c>
      <c r="B103" s="56"/>
      <c r="C103" s="52" t="s">
        <v>147</v>
      </c>
      <c r="D103" s="19">
        <f t="shared" si="36"/>
        <v>2400</v>
      </c>
      <c r="E103" s="19">
        <f t="shared" si="36"/>
        <v>2400</v>
      </c>
      <c r="F103" s="19"/>
      <c r="G103" s="19">
        <f t="shared" si="37"/>
        <v>2350</v>
      </c>
      <c r="H103" s="19"/>
      <c r="I103" s="19">
        <f t="shared" si="37"/>
        <v>2350</v>
      </c>
      <c r="J103" s="19">
        <f t="shared" si="38"/>
        <v>2350</v>
      </c>
      <c r="K103" s="117">
        <f t="shared" si="28"/>
        <v>0</v>
      </c>
      <c r="L103" s="117">
        <f t="shared" si="29"/>
        <v>0</v>
      </c>
    </row>
    <row r="104" spans="1:12" s="59" customFormat="1" ht="21.6" thickBot="1">
      <c r="A104" s="16" t="s">
        <v>12</v>
      </c>
      <c r="B104" s="56"/>
      <c r="C104" s="52" t="s">
        <v>389</v>
      </c>
      <c r="D104" s="19">
        <f t="shared" ref="D104:I105" si="39">SUM(D105)</f>
        <v>2400</v>
      </c>
      <c r="E104" s="19">
        <f t="shared" si="39"/>
        <v>2400</v>
      </c>
      <c r="F104" s="19"/>
      <c r="G104" s="19">
        <f t="shared" si="39"/>
        <v>2350</v>
      </c>
      <c r="H104" s="19"/>
      <c r="I104" s="19">
        <f t="shared" si="39"/>
        <v>2350</v>
      </c>
      <c r="J104" s="19">
        <f t="shared" si="38"/>
        <v>2350</v>
      </c>
      <c r="K104" s="117">
        <f t="shared" si="28"/>
        <v>0</v>
      </c>
      <c r="L104" s="117">
        <f t="shared" si="29"/>
        <v>0</v>
      </c>
    </row>
    <row r="105" spans="1:12" s="59" customFormat="1" ht="13.8" thickBot="1">
      <c r="A105" s="50" t="s">
        <v>4</v>
      </c>
      <c r="B105" s="56"/>
      <c r="C105" s="52" t="s">
        <v>390</v>
      </c>
      <c r="D105" s="53">
        <f t="shared" si="39"/>
        <v>2400</v>
      </c>
      <c r="E105" s="53">
        <f t="shared" si="39"/>
        <v>2400</v>
      </c>
      <c r="F105" s="53"/>
      <c r="G105" s="53">
        <f t="shared" si="39"/>
        <v>2350</v>
      </c>
      <c r="H105" s="53"/>
      <c r="I105" s="53">
        <f t="shared" si="39"/>
        <v>2350</v>
      </c>
      <c r="J105" s="53">
        <f t="shared" si="38"/>
        <v>2350</v>
      </c>
      <c r="K105" s="117">
        <f t="shared" si="28"/>
        <v>0</v>
      </c>
      <c r="L105" s="117">
        <f t="shared" si="29"/>
        <v>0</v>
      </c>
    </row>
    <row r="106" spans="1:12" s="59" customFormat="1" ht="13.8" thickBot="1">
      <c r="A106" s="55" t="s">
        <v>85</v>
      </c>
      <c r="B106" s="56"/>
      <c r="C106" s="57" t="s">
        <v>391</v>
      </c>
      <c r="D106" s="58">
        <v>2400</v>
      </c>
      <c r="E106" s="58">
        <v>2400</v>
      </c>
      <c r="F106" s="58"/>
      <c r="G106" s="58">
        <v>2350</v>
      </c>
      <c r="H106" s="58"/>
      <c r="I106" s="58">
        <v>2350</v>
      </c>
      <c r="J106" s="58">
        <v>2350</v>
      </c>
      <c r="K106" s="117">
        <f t="shared" si="28"/>
        <v>0</v>
      </c>
      <c r="L106" s="117">
        <f t="shared" si="29"/>
        <v>0</v>
      </c>
    </row>
    <row r="107" spans="1:12" s="59" customFormat="1" ht="30" customHeight="1" thickBot="1">
      <c r="A107" s="50" t="s">
        <v>111</v>
      </c>
      <c r="B107" s="56"/>
      <c r="C107" s="52" t="s">
        <v>149</v>
      </c>
      <c r="D107" s="19">
        <f t="shared" ref="D107:E108" si="40">SUM(D108)</f>
        <v>20000</v>
      </c>
      <c r="E107" s="19">
        <f t="shared" si="40"/>
        <v>20000</v>
      </c>
      <c r="F107" s="19"/>
      <c r="G107" s="19">
        <f t="shared" ref="G107:I108" si="41">SUM(G108)</f>
        <v>20000</v>
      </c>
      <c r="H107" s="19"/>
      <c r="I107" s="19">
        <f t="shared" si="41"/>
        <v>20000</v>
      </c>
      <c r="J107" s="19">
        <f t="shared" ref="J107:J110" si="42">SUM(J108)</f>
        <v>20000</v>
      </c>
      <c r="K107" s="117">
        <f t="shared" si="28"/>
        <v>0</v>
      </c>
      <c r="L107" s="117">
        <f t="shared" si="29"/>
        <v>0</v>
      </c>
    </row>
    <row r="108" spans="1:12" s="59" customFormat="1" ht="114" customHeight="1" thickBot="1">
      <c r="A108" s="50" t="s">
        <v>112</v>
      </c>
      <c r="B108" s="56"/>
      <c r="C108" s="52" t="s">
        <v>148</v>
      </c>
      <c r="D108" s="19">
        <f t="shared" si="40"/>
        <v>20000</v>
      </c>
      <c r="E108" s="19">
        <f t="shared" si="40"/>
        <v>20000</v>
      </c>
      <c r="F108" s="19"/>
      <c r="G108" s="19">
        <f t="shared" si="41"/>
        <v>20000</v>
      </c>
      <c r="H108" s="19"/>
      <c r="I108" s="19">
        <f t="shared" si="41"/>
        <v>20000</v>
      </c>
      <c r="J108" s="19">
        <f t="shared" si="42"/>
        <v>20000</v>
      </c>
      <c r="K108" s="117">
        <f t="shared" si="28"/>
        <v>0</v>
      </c>
      <c r="L108" s="117">
        <f t="shared" si="29"/>
        <v>0</v>
      </c>
    </row>
    <row r="109" spans="1:12" s="59" customFormat="1" ht="21.6" thickBot="1">
      <c r="A109" s="16" t="s">
        <v>12</v>
      </c>
      <c r="B109" s="56"/>
      <c r="C109" s="52" t="s">
        <v>150</v>
      </c>
      <c r="D109" s="19">
        <f t="shared" ref="D109:I110" si="43">SUM(D110)</f>
        <v>20000</v>
      </c>
      <c r="E109" s="19">
        <f t="shared" si="43"/>
        <v>20000</v>
      </c>
      <c r="F109" s="19"/>
      <c r="G109" s="19">
        <f t="shared" si="43"/>
        <v>20000</v>
      </c>
      <c r="H109" s="19"/>
      <c r="I109" s="19">
        <f t="shared" si="43"/>
        <v>20000</v>
      </c>
      <c r="J109" s="19">
        <f t="shared" si="42"/>
        <v>20000</v>
      </c>
      <c r="K109" s="117">
        <f t="shared" si="28"/>
        <v>0</v>
      </c>
      <c r="L109" s="117">
        <f t="shared" si="29"/>
        <v>0</v>
      </c>
    </row>
    <row r="110" spans="1:12" s="59" customFormat="1" ht="13.8" thickBot="1">
      <c r="A110" s="50" t="s">
        <v>4</v>
      </c>
      <c r="B110" s="56"/>
      <c r="C110" s="52" t="s">
        <v>151</v>
      </c>
      <c r="D110" s="53">
        <f t="shared" si="43"/>
        <v>20000</v>
      </c>
      <c r="E110" s="53">
        <f t="shared" si="43"/>
        <v>20000</v>
      </c>
      <c r="F110" s="53"/>
      <c r="G110" s="53">
        <f t="shared" si="43"/>
        <v>20000</v>
      </c>
      <c r="H110" s="53"/>
      <c r="I110" s="53">
        <f t="shared" si="43"/>
        <v>20000</v>
      </c>
      <c r="J110" s="53">
        <f t="shared" si="42"/>
        <v>20000</v>
      </c>
      <c r="K110" s="117">
        <f t="shared" si="28"/>
        <v>0</v>
      </c>
      <c r="L110" s="117">
        <f t="shared" si="29"/>
        <v>0</v>
      </c>
    </row>
    <row r="111" spans="1:12" s="59" customFormat="1" ht="13.8" thickBot="1">
      <c r="A111" s="55" t="s">
        <v>85</v>
      </c>
      <c r="B111" s="56"/>
      <c r="C111" s="57" t="s">
        <v>152</v>
      </c>
      <c r="D111" s="58">
        <v>20000</v>
      </c>
      <c r="E111" s="58">
        <v>20000</v>
      </c>
      <c r="F111" s="58"/>
      <c r="G111" s="58">
        <v>20000</v>
      </c>
      <c r="H111" s="58"/>
      <c r="I111" s="58">
        <v>20000</v>
      </c>
      <c r="J111" s="58">
        <v>20000</v>
      </c>
      <c r="K111" s="117">
        <f t="shared" si="28"/>
        <v>0</v>
      </c>
      <c r="L111" s="117">
        <f t="shared" si="29"/>
        <v>0</v>
      </c>
    </row>
    <row r="112" spans="1:12" s="59" customFormat="1" ht="21.6" thickBot="1">
      <c r="A112" s="50" t="s">
        <v>11</v>
      </c>
      <c r="B112" s="56"/>
      <c r="C112" s="52" t="s">
        <v>153</v>
      </c>
      <c r="D112" s="19">
        <f t="shared" ref="D112:E113" si="44">SUM(D113)</f>
        <v>7000</v>
      </c>
      <c r="E112" s="19">
        <f t="shared" si="44"/>
        <v>7000</v>
      </c>
      <c r="F112" s="19"/>
      <c r="G112" s="19">
        <f t="shared" ref="G112:I113" si="45">SUM(G113)</f>
        <v>1606</v>
      </c>
      <c r="H112" s="19"/>
      <c r="I112" s="19">
        <f t="shared" si="45"/>
        <v>1606</v>
      </c>
      <c r="J112" s="19">
        <f t="shared" ref="J112:J115" si="46">SUM(J113)</f>
        <v>1606</v>
      </c>
      <c r="K112" s="117">
        <f t="shared" si="28"/>
        <v>0</v>
      </c>
      <c r="L112" s="117">
        <f t="shared" si="29"/>
        <v>0</v>
      </c>
    </row>
    <row r="113" spans="1:12" s="59" customFormat="1" ht="125.25" customHeight="1" thickBot="1">
      <c r="A113" s="50" t="s">
        <v>113</v>
      </c>
      <c r="B113" s="56"/>
      <c r="C113" s="52" t="s">
        <v>154</v>
      </c>
      <c r="D113" s="19">
        <f t="shared" si="44"/>
        <v>7000</v>
      </c>
      <c r="E113" s="19">
        <f t="shared" si="44"/>
        <v>7000</v>
      </c>
      <c r="F113" s="19"/>
      <c r="G113" s="19">
        <f t="shared" si="45"/>
        <v>1606</v>
      </c>
      <c r="H113" s="19"/>
      <c r="I113" s="19">
        <f t="shared" si="45"/>
        <v>1606</v>
      </c>
      <c r="J113" s="19">
        <f t="shared" si="46"/>
        <v>1606</v>
      </c>
      <c r="K113" s="117">
        <f t="shared" si="28"/>
        <v>0</v>
      </c>
      <c r="L113" s="117">
        <f t="shared" si="29"/>
        <v>0</v>
      </c>
    </row>
    <row r="114" spans="1:12" s="59" customFormat="1" ht="21.6" thickBot="1">
      <c r="A114" s="16" t="s">
        <v>12</v>
      </c>
      <c r="B114" s="56"/>
      <c r="C114" s="52" t="s">
        <v>155</v>
      </c>
      <c r="D114" s="19">
        <f t="shared" ref="D114:I115" si="47">SUM(D115)</f>
        <v>7000</v>
      </c>
      <c r="E114" s="19">
        <f t="shared" si="47"/>
        <v>7000</v>
      </c>
      <c r="F114" s="19"/>
      <c r="G114" s="19">
        <f t="shared" si="47"/>
        <v>1606</v>
      </c>
      <c r="H114" s="19"/>
      <c r="I114" s="19">
        <f t="shared" si="47"/>
        <v>1606</v>
      </c>
      <c r="J114" s="19">
        <f t="shared" si="46"/>
        <v>1606</v>
      </c>
      <c r="K114" s="117">
        <f t="shared" si="28"/>
        <v>0</v>
      </c>
      <c r="L114" s="117">
        <f t="shared" si="29"/>
        <v>0</v>
      </c>
    </row>
    <row r="115" spans="1:12" s="59" customFormat="1" ht="13.8" thickBot="1">
      <c r="A115" s="50" t="s">
        <v>4</v>
      </c>
      <c r="B115" s="56"/>
      <c r="C115" s="52" t="s">
        <v>156</v>
      </c>
      <c r="D115" s="53">
        <f t="shared" si="47"/>
        <v>7000</v>
      </c>
      <c r="E115" s="53">
        <f t="shared" si="47"/>
        <v>7000</v>
      </c>
      <c r="F115" s="53"/>
      <c r="G115" s="53">
        <f t="shared" si="47"/>
        <v>1606</v>
      </c>
      <c r="H115" s="53"/>
      <c r="I115" s="53">
        <f t="shared" si="47"/>
        <v>1606</v>
      </c>
      <c r="J115" s="53">
        <f t="shared" si="46"/>
        <v>1606</v>
      </c>
      <c r="K115" s="117">
        <f t="shared" si="28"/>
        <v>0</v>
      </c>
      <c r="L115" s="117">
        <f t="shared" si="29"/>
        <v>0</v>
      </c>
    </row>
    <row r="116" spans="1:12" s="59" customFormat="1" ht="13.8" thickBot="1">
      <c r="A116" s="55" t="s">
        <v>85</v>
      </c>
      <c r="B116" s="56"/>
      <c r="C116" s="57" t="s">
        <v>157</v>
      </c>
      <c r="D116" s="58">
        <v>7000</v>
      </c>
      <c r="E116" s="58">
        <v>7000</v>
      </c>
      <c r="F116" s="58"/>
      <c r="G116" s="58">
        <v>1606</v>
      </c>
      <c r="H116" s="58"/>
      <c r="I116" s="58">
        <v>1606</v>
      </c>
      <c r="J116" s="58">
        <v>1606</v>
      </c>
      <c r="K116" s="117">
        <f t="shared" si="28"/>
        <v>0</v>
      </c>
      <c r="L116" s="117">
        <f t="shared" si="29"/>
        <v>0</v>
      </c>
    </row>
    <row r="117" spans="1:12" s="59" customFormat="1" ht="13.8" thickBot="1">
      <c r="A117" s="50" t="s">
        <v>13</v>
      </c>
      <c r="B117" s="56"/>
      <c r="C117" s="52" t="s">
        <v>158</v>
      </c>
      <c r="D117" s="53">
        <f t="shared" ref="D117:I119" si="48">SUM(D118)</f>
        <v>21000</v>
      </c>
      <c r="E117" s="53">
        <f t="shared" si="48"/>
        <v>21000</v>
      </c>
      <c r="F117" s="53"/>
      <c r="G117" s="53">
        <f t="shared" si="48"/>
        <v>17900</v>
      </c>
      <c r="H117" s="53"/>
      <c r="I117" s="53">
        <f t="shared" si="48"/>
        <v>17900</v>
      </c>
      <c r="J117" s="53">
        <f t="shared" ref="J117:J119" si="49">SUM(J118)</f>
        <v>17900</v>
      </c>
      <c r="K117" s="117">
        <f t="shared" si="28"/>
        <v>0</v>
      </c>
      <c r="L117" s="117">
        <f t="shared" si="29"/>
        <v>0</v>
      </c>
    </row>
    <row r="118" spans="1:12" s="59" customFormat="1" ht="37.5" customHeight="1" thickBot="1">
      <c r="A118" s="50" t="s">
        <v>114</v>
      </c>
      <c r="B118" s="56"/>
      <c r="C118" s="52" t="s">
        <v>159</v>
      </c>
      <c r="D118" s="53">
        <f t="shared" si="48"/>
        <v>21000</v>
      </c>
      <c r="E118" s="53">
        <f t="shared" si="48"/>
        <v>21000</v>
      </c>
      <c r="F118" s="53"/>
      <c r="G118" s="53">
        <f t="shared" ref="G118:I119" si="50">SUM(G119)</f>
        <v>17900</v>
      </c>
      <c r="H118" s="53"/>
      <c r="I118" s="53">
        <f t="shared" si="50"/>
        <v>17900</v>
      </c>
      <c r="J118" s="53">
        <f t="shared" si="49"/>
        <v>17900</v>
      </c>
      <c r="K118" s="117">
        <f t="shared" si="28"/>
        <v>0</v>
      </c>
      <c r="L118" s="117">
        <f t="shared" si="29"/>
        <v>0</v>
      </c>
    </row>
    <row r="119" spans="1:12" s="59" customFormat="1" ht="20.55" customHeight="1" thickBot="1">
      <c r="A119" s="50" t="s">
        <v>9</v>
      </c>
      <c r="B119" s="56"/>
      <c r="C119" s="52" t="s">
        <v>160</v>
      </c>
      <c r="D119" s="53">
        <f t="shared" si="48"/>
        <v>21000</v>
      </c>
      <c r="E119" s="53">
        <f t="shared" si="48"/>
        <v>21000</v>
      </c>
      <c r="F119" s="53"/>
      <c r="G119" s="53">
        <f t="shared" si="50"/>
        <v>17900</v>
      </c>
      <c r="H119" s="53"/>
      <c r="I119" s="53">
        <f t="shared" si="50"/>
        <v>17900</v>
      </c>
      <c r="J119" s="53">
        <f t="shared" si="49"/>
        <v>17900</v>
      </c>
      <c r="K119" s="117">
        <f t="shared" si="28"/>
        <v>0</v>
      </c>
      <c r="L119" s="117">
        <f t="shared" si="29"/>
        <v>0</v>
      </c>
    </row>
    <row r="120" spans="1:12" s="59" customFormat="1" ht="18.45" customHeight="1" thickBot="1">
      <c r="A120" s="50" t="s">
        <v>10</v>
      </c>
      <c r="B120" s="56"/>
      <c r="C120" s="52" t="s">
        <v>165</v>
      </c>
      <c r="D120" s="53">
        <f>SUM(D121+D123)</f>
        <v>21000</v>
      </c>
      <c r="E120" s="53">
        <f>SUM(E121+E123)</f>
        <v>21000</v>
      </c>
      <c r="F120" s="53"/>
      <c r="G120" s="53">
        <f>SUM(G121+G123)</f>
        <v>17900</v>
      </c>
      <c r="H120" s="53"/>
      <c r="I120" s="53">
        <f>SUM(I121+I123)</f>
        <v>17900</v>
      </c>
      <c r="J120" s="53">
        <f>SUM(J121+J123)</f>
        <v>17900</v>
      </c>
      <c r="K120" s="117">
        <f t="shared" si="28"/>
        <v>0</v>
      </c>
      <c r="L120" s="117">
        <f t="shared" si="29"/>
        <v>0</v>
      </c>
    </row>
    <row r="121" spans="1:12" s="59" customFormat="1" ht="19.95" customHeight="1" thickBot="1">
      <c r="A121" s="16" t="s">
        <v>106</v>
      </c>
      <c r="B121" s="17"/>
      <c r="C121" s="18" t="s">
        <v>164</v>
      </c>
      <c r="D121" s="19">
        <f>D122</f>
        <v>2400</v>
      </c>
      <c r="E121" s="19">
        <f>E122</f>
        <v>2400</v>
      </c>
      <c r="F121" s="19"/>
      <c r="G121" s="19">
        <f>G122</f>
        <v>2400</v>
      </c>
      <c r="H121" s="19"/>
      <c r="I121" s="19">
        <f>I122</f>
        <v>2400</v>
      </c>
      <c r="J121" s="19">
        <f>J122</f>
        <v>2400</v>
      </c>
      <c r="K121" s="117">
        <f t="shared" si="28"/>
        <v>0</v>
      </c>
      <c r="L121" s="117">
        <f t="shared" si="29"/>
        <v>0</v>
      </c>
    </row>
    <row r="122" spans="1:12" s="59" customFormat="1" ht="14.25" customHeight="1" thickBot="1">
      <c r="A122" s="63" t="s">
        <v>89</v>
      </c>
      <c r="B122" s="11"/>
      <c r="C122" s="3" t="s">
        <v>163</v>
      </c>
      <c r="D122" s="5">
        <v>2400</v>
      </c>
      <c r="E122" s="5">
        <v>2400</v>
      </c>
      <c r="F122" s="5"/>
      <c r="G122" s="5">
        <v>2400</v>
      </c>
      <c r="H122" s="5"/>
      <c r="I122" s="5">
        <v>2400</v>
      </c>
      <c r="J122" s="5">
        <v>2400</v>
      </c>
      <c r="K122" s="117">
        <f t="shared" si="28"/>
        <v>0</v>
      </c>
      <c r="L122" s="117">
        <f t="shared" si="29"/>
        <v>0</v>
      </c>
    </row>
    <row r="123" spans="1:12" s="59" customFormat="1" ht="13.8" thickBot="1">
      <c r="A123" s="50" t="s">
        <v>115</v>
      </c>
      <c r="B123" s="56"/>
      <c r="C123" s="52" t="s">
        <v>161</v>
      </c>
      <c r="D123" s="53">
        <f>SUM(D124)</f>
        <v>18600</v>
      </c>
      <c r="E123" s="53">
        <f>SUM(E124)</f>
        <v>18600</v>
      </c>
      <c r="F123" s="53"/>
      <c r="G123" s="53">
        <f>SUM(G124)</f>
        <v>15500</v>
      </c>
      <c r="H123" s="53"/>
      <c r="I123" s="53">
        <f>SUM(I124)</f>
        <v>15500</v>
      </c>
      <c r="J123" s="53">
        <f>SUM(J124)</f>
        <v>15500</v>
      </c>
      <c r="K123" s="117">
        <f t="shared" si="28"/>
        <v>0</v>
      </c>
      <c r="L123" s="117">
        <f t="shared" si="29"/>
        <v>0</v>
      </c>
    </row>
    <row r="124" spans="1:12" s="59" customFormat="1" ht="13.8" thickBot="1">
      <c r="A124" s="55" t="s">
        <v>89</v>
      </c>
      <c r="B124" s="56"/>
      <c r="C124" s="57" t="s">
        <v>162</v>
      </c>
      <c r="D124" s="58">
        <v>18600</v>
      </c>
      <c r="E124" s="58">
        <v>18600</v>
      </c>
      <c r="F124" s="58"/>
      <c r="G124" s="58">
        <v>15500</v>
      </c>
      <c r="H124" s="58"/>
      <c r="I124" s="58">
        <v>15500</v>
      </c>
      <c r="J124" s="58">
        <v>15500</v>
      </c>
      <c r="K124" s="117">
        <f t="shared" si="28"/>
        <v>0</v>
      </c>
      <c r="L124" s="117">
        <f t="shared" si="29"/>
        <v>0</v>
      </c>
    </row>
    <row r="125" spans="1:12" s="28" customFormat="1" ht="24" thickBot="1">
      <c r="A125" s="16" t="s">
        <v>2</v>
      </c>
      <c r="B125" s="29"/>
      <c r="C125" s="30" t="s">
        <v>63</v>
      </c>
      <c r="D125" s="31">
        <f t="shared" ref="D125:I126" si="51">D126</f>
        <v>174800</v>
      </c>
      <c r="E125" s="31">
        <f t="shared" si="51"/>
        <v>174800</v>
      </c>
      <c r="F125" s="31"/>
      <c r="G125" s="31">
        <f t="shared" si="51"/>
        <v>174800</v>
      </c>
      <c r="H125" s="31"/>
      <c r="I125" s="31">
        <f t="shared" si="51"/>
        <v>174800</v>
      </c>
      <c r="J125" s="31">
        <f t="shared" ref="J125:J126" si="52">J126</f>
        <v>174800</v>
      </c>
      <c r="K125" s="117">
        <f t="shared" si="28"/>
        <v>0</v>
      </c>
      <c r="L125" s="117">
        <f t="shared" si="29"/>
        <v>0</v>
      </c>
    </row>
    <row r="126" spans="1:12" s="20" customFormat="1" ht="13.8" thickBot="1">
      <c r="A126" s="16" t="s">
        <v>13</v>
      </c>
      <c r="B126" s="17"/>
      <c r="C126" s="18" t="s">
        <v>166</v>
      </c>
      <c r="D126" s="19">
        <f t="shared" si="51"/>
        <v>174800</v>
      </c>
      <c r="E126" s="19">
        <f t="shared" si="51"/>
        <v>174800</v>
      </c>
      <c r="F126" s="19"/>
      <c r="G126" s="19">
        <f t="shared" si="51"/>
        <v>174800</v>
      </c>
      <c r="H126" s="19"/>
      <c r="I126" s="19">
        <f t="shared" si="51"/>
        <v>174800</v>
      </c>
      <c r="J126" s="19">
        <f t="shared" si="52"/>
        <v>174800</v>
      </c>
      <c r="K126" s="117">
        <f t="shared" si="28"/>
        <v>0</v>
      </c>
      <c r="L126" s="117">
        <f t="shared" si="29"/>
        <v>0</v>
      </c>
    </row>
    <row r="127" spans="1:12" s="20" customFormat="1" ht="64.349999999999994" customHeight="1" thickBot="1">
      <c r="A127" s="16" t="s">
        <v>34</v>
      </c>
      <c r="B127" s="17"/>
      <c r="C127" s="18" t="s">
        <v>167</v>
      </c>
      <c r="D127" s="19">
        <f>D128+D132</f>
        <v>174800</v>
      </c>
      <c r="E127" s="19">
        <f>E128+E132</f>
        <v>174800</v>
      </c>
      <c r="F127" s="19"/>
      <c r="G127" s="19">
        <f>G128+G132</f>
        <v>174800</v>
      </c>
      <c r="H127" s="19"/>
      <c r="I127" s="19">
        <f>I128+I132</f>
        <v>174800</v>
      </c>
      <c r="J127" s="19">
        <f>J128+J132</f>
        <v>174800</v>
      </c>
      <c r="K127" s="117">
        <f t="shared" si="28"/>
        <v>0</v>
      </c>
      <c r="L127" s="117">
        <f t="shared" si="29"/>
        <v>0</v>
      </c>
    </row>
    <row r="128" spans="1:12" s="20" customFormat="1" ht="35.549999999999997" customHeight="1" thickBot="1">
      <c r="A128" s="16" t="s">
        <v>57</v>
      </c>
      <c r="B128" s="17"/>
      <c r="C128" s="18" t="s">
        <v>168</v>
      </c>
      <c r="D128" s="19">
        <f>D129</f>
        <v>166504.81</v>
      </c>
      <c r="E128" s="19">
        <f>E129</f>
        <v>166504.81</v>
      </c>
      <c r="F128" s="19"/>
      <c r="G128" s="19">
        <f>G129</f>
        <v>166504.81</v>
      </c>
      <c r="H128" s="19"/>
      <c r="I128" s="19">
        <f>I129</f>
        <v>166504.81</v>
      </c>
      <c r="J128" s="19">
        <f>J129</f>
        <v>166504.81</v>
      </c>
      <c r="K128" s="117">
        <f t="shared" si="28"/>
        <v>0</v>
      </c>
      <c r="L128" s="117">
        <f t="shared" si="29"/>
        <v>0</v>
      </c>
    </row>
    <row r="129" spans="1:12" s="20" customFormat="1" ht="28.5" customHeight="1" thickBot="1">
      <c r="A129" s="16" t="s">
        <v>5</v>
      </c>
      <c r="B129" s="17"/>
      <c r="C129" s="18" t="s">
        <v>169</v>
      </c>
      <c r="D129" s="19">
        <f>D130+D131</f>
        <v>166504.81</v>
      </c>
      <c r="E129" s="19">
        <f>E130+E131</f>
        <v>166504.81</v>
      </c>
      <c r="F129" s="19"/>
      <c r="G129" s="19">
        <f>G130+G131</f>
        <v>166504.81</v>
      </c>
      <c r="H129" s="19"/>
      <c r="I129" s="19">
        <f>I130+I131</f>
        <v>166504.81</v>
      </c>
      <c r="J129" s="19">
        <f>J130+J131</f>
        <v>166504.81</v>
      </c>
      <c r="K129" s="117">
        <f t="shared" si="28"/>
        <v>0</v>
      </c>
      <c r="L129" s="117">
        <f t="shared" si="29"/>
        <v>0</v>
      </c>
    </row>
    <row r="130" spans="1:12" ht="14.55" customHeight="1" thickBot="1">
      <c r="A130" s="8" t="s">
        <v>92</v>
      </c>
      <c r="B130" s="11"/>
      <c r="C130" s="3" t="s">
        <v>170</v>
      </c>
      <c r="D130" s="5">
        <v>127883.93</v>
      </c>
      <c r="E130" s="5">
        <v>127883.93</v>
      </c>
      <c r="F130" s="5"/>
      <c r="G130" s="5">
        <v>127883.93</v>
      </c>
      <c r="H130" s="5"/>
      <c r="I130" s="5">
        <v>127883.93</v>
      </c>
      <c r="J130" s="5">
        <v>127883.93</v>
      </c>
      <c r="K130" s="117">
        <f t="shared" si="28"/>
        <v>0</v>
      </c>
      <c r="L130" s="117">
        <f t="shared" si="29"/>
        <v>0</v>
      </c>
    </row>
    <row r="131" spans="1:12" ht="13.95" customHeight="1" thickBot="1">
      <c r="A131" s="8" t="s">
        <v>93</v>
      </c>
      <c r="B131" s="11"/>
      <c r="C131" s="3" t="s">
        <v>171</v>
      </c>
      <c r="D131" s="5">
        <v>38620.879999999997</v>
      </c>
      <c r="E131" s="5">
        <v>38620.879999999997</v>
      </c>
      <c r="F131" s="5"/>
      <c r="G131" s="5">
        <v>38620.879999999997</v>
      </c>
      <c r="H131" s="5"/>
      <c r="I131" s="5">
        <v>38620.879999999997</v>
      </c>
      <c r="J131" s="5">
        <v>38620.879999999997</v>
      </c>
      <c r="K131" s="117">
        <f t="shared" si="28"/>
        <v>0</v>
      </c>
      <c r="L131" s="117">
        <f t="shared" si="29"/>
        <v>0</v>
      </c>
    </row>
    <row r="132" spans="1:12" s="20" customFormat="1" ht="18" customHeight="1" thickBot="1">
      <c r="A132" s="16" t="s">
        <v>12</v>
      </c>
      <c r="B132" s="17"/>
      <c r="C132" s="18" t="s">
        <v>173</v>
      </c>
      <c r="D132" s="19">
        <f>D133</f>
        <v>8295.19</v>
      </c>
      <c r="E132" s="19">
        <f>E133</f>
        <v>8295.19</v>
      </c>
      <c r="F132" s="19"/>
      <c r="G132" s="19">
        <f>G133</f>
        <v>8295.19</v>
      </c>
      <c r="H132" s="19"/>
      <c r="I132" s="19">
        <f>I133</f>
        <v>8295.19</v>
      </c>
      <c r="J132" s="19">
        <f>J133</f>
        <v>8295.19</v>
      </c>
      <c r="K132" s="117">
        <f t="shared" si="28"/>
        <v>0</v>
      </c>
      <c r="L132" s="117">
        <f t="shared" si="29"/>
        <v>0</v>
      </c>
    </row>
    <row r="133" spans="1:12" ht="19.5" customHeight="1" thickBot="1">
      <c r="A133" s="8" t="s">
        <v>88</v>
      </c>
      <c r="B133" s="11"/>
      <c r="C133" s="3" t="s">
        <v>172</v>
      </c>
      <c r="D133" s="5">
        <v>8295.19</v>
      </c>
      <c r="E133" s="5">
        <v>8295.19</v>
      </c>
      <c r="F133" s="5"/>
      <c r="G133" s="5">
        <v>8295.19</v>
      </c>
      <c r="H133" s="5"/>
      <c r="I133" s="5">
        <v>8295.19</v>
      </c>
      <c r="J133" s="5">
        <v>8295.19</v>
      </c>
      <c r="K133" s="117">
        <f t="shared" si="28"/>
        <v>0</v>
      </c>
      <c r="L133" s="117">
        <f t="shared" si="29"/>
        <v>0</v>
      </c>
    </row>
    <row r="134" spans="1:12" s="28" customFormat="1" ht="24" thickBot="1">
      <c r="A134" s="25" t="s">
        <v>64</v>
      </c>
      <c r="B134" s="29"/>
      <c r="C134" s="70" t="s">
        <v>392</v>
      </c>
      <c r="D134" s="31">
        <f>D135+D153</f>
        <v>132600</v>
      </c>
      <c r="E134" s="31">
        <f>E135+E153</f>
        <v>132600</v>
      </c>
      <c r="F134" s="31"/>
      <c r="G134" s="31">
        <f>G135+G153</f>
        <v>127193.01000000001</v>
      </c>
      <c r="H134" s="31"/>
      <c r="I134" s="31">
        <f>I135+I153</f>
        <v>127193.01000000001</v>
      </c>
      <c r="J134" s="31">
        <f>J135+J153</f>
        <v>127193.01000000001</v>
      </c>
      <c r="K134" s="117">
        <f t="shared" si="28"/>
        <v>0</v>
      </c>
      <c r="L134" s="117">
        <f t="shared" si="29"/>
        <v>0</v>
      </c>
    </row>
    <row r="135" spans="1:12" s="28" customFormat="1" ht="39" customHeight="1" thickBot="1">
      <c r="A135" s="25" t="s">
        <v>74</v>
      </c>
      <c r="B135" s="29"/>
      <c r="C135" s="18" t="s">
        <v>393</v>
      </c>
      <c r="D135" s="31">
        <f>D137+D142+D148</f>
        <v>82200</v>
      </c>
      <c r="E135" s="31">
        <f>E136+E142+E148</f>
        <v>82200</v>
      </c>
      <c r="F135" s="31"/>
      <c r="G135" s="31">
        <f>G136+G142+G148</f>
        <v>82064.72</v>
      </c>
      <c r="H135" s="31"/>
      <c r="I135" s="31">
        <f>I136+I142+I148</f>
        <v>82064.72</v>
      </c>
      <c r="J135" s="31">
        <f>J136+J142+J148</f>
        <v>82064.72</v>
      </c>
      <c r="K135" s="117">
        <f t="shared" si="28"/>
        <v>0</v>
      </c>
      <c r="L135" s="117">
        <f t="shared" si="29"/>
        <v>0</v>
      </c>
    </row>
    <row r="136" spans="1:12" s="20" customFormat="1" ht="16.5" customHeight="1" thickBot="1">
      <c r="A136" s="16" t="s">
        <v>75</v>
      </c>
      <c r="B136" s="17"/>
      <c r="C136" s="18" t="s">
        <v>394</v>
      </c>
      <c r="D136" s="19">
        <f t="shared" ref="D136:I137" si="53">D137</f>
        <v>4000</v>
      </c>
      <c r="E136" s="19">
        <f t="shared" si="53"/>
        <v>4000</v>
      </c>
      <c r="F136" s="19"/>
      <c r="G136" s="19">
        <f t="shared" si="53"/>
        <v>3915</v>
      </c>
      <c r="H136" s="19"/>
      <c r="I136" s="19">
        <f t="shared" si="53"/>
        <v>3915</v>
      </c>
      <c r="J136" s="19">
        <f t="shared" ref="J136:J137" si="54">J137</f>
        <v>3915</v>
      </c>
      <c r="K136" s="117">
        <f t="shared" si="28"/>
        <v>0</v>
      </c>
      <c r="L136" s="117">
        <f t="shared" si="29"/>
        <v>0</v>
      </c>
    </row>
    <row r="137" spans="1:12" s="20" customFormat="1" ht="94.5" customHeight="1" thickBot="1">
      <c r="A137" s="16" t="s">
        <v>76</v>
      </c>
      <c r="B137" s="17"/>
      <c r="C137" s="18" t="s">
        <v>174</v>
      </c>
      <c r="D137" s="19">
        <f t="shared" si="53"/>
        <v>4000</v>
      </c>
      <c r="E137" s="19">
        <f t="shared" si="53"/>
        <v>4000</v>
      </c>
      <c r="F137" s="19"/>
      <c r="G137" s="19">
        <f t="shared" si="53"/>
        <v>3915</v>
      </c>
      <c r="H137" s="19"/>
      <c r="I137" s="19">
        <f t="shared" si="53"/>
        <v>3915</v>
      </c>
      <c r="J137" s="19">
        <f t="shared" si="54"/>
        <v>3915</v>
      </c>
      <c r="K137" s="117">
        <f t="shared" si="28"/>
        <v>0</v>
      </c>
      <c r="L137" s="117">
        <f t="shared" si="29"/>
        <v>0</v>
      </c>
    </row>
    <row r="138" spans="1:12" s="20" customFormat="1" ht="31.5" customHeight="1" thickBot="1">
      <c r="A138" s="16" t="s">
        <v>77</v>
      </c>
      <c r="B138" s="17"/>
      <c r="C138" s="18" t="s">
        <v>175</v>
      </c>
      <c r="D138" s="19">
        <f>D139</f>
        <v>4000</v>
      </c>
      <c r="E138" s="19">
        <f>E139</f>
        <v>4000</v>
      </c>
      <c r="F138" s="19"/>
      <c r="G138" s="19">
        <f>G139</f>
        <v>3915</v>
      </c>
      <c r="H138" s="19"/>
      <c r="I138" s="19">
        <f>I139</f>
        <v>3915</v>
      </c>
      <c r="J138" s="19">
        <f>J139</f>
        <v>3915</v>
      </c>
      <c r="K138" s="117">
        <f t="shared" si="28"/>
        <v>0</v>
      </c>
      <c r="L138" s="117">
        <f t="shared" si="29"/>
        <v>0</v>
      </c>
    </row>
    <row r="139" spans="1:12" s="20" customFormat="1" ht="12.45" customHeight="1" thickBot="1">
      <c r="A139" s="16" t="s">
        <v>4</v>
      </c>
      <c r="B139" s="17"/>
      <c r="C139" s="18" t="s">
        <v>176</v>
      </c>
      <c r="D139" s="19">
        <f>SUM(D140+D141)</f>
        <v>4000</v>
      </c>
      <c r="E139" s="19">
        <f>SUM(E140+E141)</f>
        <v>4000</v>
      </c>
      <c r="F139" s="19"/>
      <c r="G139" s="19">
        <f>SUM(G140+G141)</f>
        <v>3915</v>
      </c>
      <c r="H139" s="19"/>
      <c r="I139" s="19">
        <f>SUM(I140+I141)</f>
        <v>3915</v>
      </c>
      <c r="J139" s="19">
        <f>SUM(J140+J141)</f>
        <v>3915</v>
      </c>
      <c r="K139" s="117">
        <f t="shared" si="28"/>
        <v>0</v>
      </c>
      <c r="L139" s="117">
        <f t="shared" si="29"/>
        <v>0</v>
      </c>
    </row>
    <row r="140" spans="1:12" ht="13.8" thickBot="1">
      <c r="A140" s="8" t="s">
        <v>85</v>
      </c>
      <c r="B140" s="11"/>
      <c r="C140" s="3" t="s">
        <v>177</v>
      </c>
      <c r="D140" s="5">
        <v>900</v>
      </c>
      <c r="E140" s="5">
        <v>900</v>
      </c>
      <c r="F140" s="5"/>
      <c r="G140" s="5">
        <v>900</v>
      </c>
      <c r="H140" s="5"/>
      <c r="I140" s="5">
        <v>900</v>
      </c>
      <c r="J140" s="5">
        <v>900</v>
      </c>
      <c r="K140" s="117">
        <f t="shared" si="28"/>
        <v>0</v>
      </c>
      <c r="L140" s="117">
        <f t="shared" si="29"/>
        <v>0</v>
      </c>
    </row>
    <row r="141" spans="1:12" s="82" customFormat="1" ht="13.8" thickBot="1">
      <c r="A141" s="8" t="s">
        <v>85</v>
      </c>
      <c r="B141" s="11"/>
      <c r="C141" s="3" t="s">
        <v>243</v>
      </c>
      <c r="D141" s="5">
        <v>3100</v>
      </c>
      <c r="E141" s="5">
        <v>3100</v>
      </c>
      <c r="F141" s="5"/>
      <c r="G141" s="5">
        <v>3015</v>
      </c>
      <c r="H141" s="5"/>
      <c r="I141" s="5">
        <v>3015</v>
      </c>
      <c r="J141" s="5">
        <v>3015</v>
      </c>
      <c r="K141" s="117">
        <f t="shared" si="28"/>
        <v>0</v>
      </c>
      <c r="L141" s="117">
        <f t="shared" si="29"/>
        <v>0</v>
      </c>
    </row>
    <row r="142" spans="1:12" s="20" customFormat="1" ht="13.8" thickBot="1">
      <c r="A142" s="16" t="s">
        <v>78</v>
      </c>
      <c r="B142" s="17"/>
      <c r="C142" s="18" t="s">
        <v>180</v>
      </c>
      <c r="D142" s="19">
        <f t="shared" ref="D142:I144" si="55">D143</f>
        <v>3600</v>
      </c>
      <c r="E142" s="19">
        <f t="shared" si="55"/>
        <v>3600</v>
      </c>
      <c r="F142" s="19"/>
      <c r="G142" s="19">
        <f t="shared" si="55"/>
        <v>3549.7200000000003</v>
      </c>
      <c r="H142" s="19"/>
      <c r="I142" s="19">
        <f t="shared" si="55"/>
        <v>3549.7200000000003</v>
      </c>
      <c r="J142" s="19">
        <f t="shared" ref="J142:J144" si="56">J143</f>
        <v>3549.7200000000003</v>
      </c>
      <c r="K142" s="117">
        <f t="shared" si="28"/>
        <v>0</v>
      </c>
      <c r="L142" s="117">
        <f t="shared" si="29"/>
        <v>0</v>
      </c>
    </row>
    <row r="143" spans="1:12" s="20" customFormat="1" ht="103.95" customHeight="1" thickBot="1">
      <c r="A143" s="16" t="s">
        <v>36</v>
      </c>
      <c r="B143" s="17"/>
      <c r="C143" s="18" t="s">
        <v>178</v>
      </c>
      <c r="D143" s="19">
        <f t="shared" si="55"/>
        <v>3600</v>
      </c>
      <c r="E143" s="19">
        <f t="shared" si="55"/>
        <v>3600</v>
      </c>
      <c r="F143" s="19"/>
      <c r="G143" s="19">
        <f t="shared" si="55"/>
        <v>3549.7200000000003</v>
      </c>
      <c r="H143" s="19"/>
      <c r="I143" s="19">
        <f t="shared" si="55"/>
        <v>3549.7200000000003</v>
      </c>
      <c r="J143" s="19">
        <f t="shared" si="56"/>
        <v>3549.7200000000003</v>
      </c>
      <c r="K143" s="117">
        <f t="shared" si="28"/>
        <v>0</v>
      </c>
      <c r="L143" s="117">
        <f t="shared" si="29"/>
        <v>0</v>
      </c>
    </row>
    <row r="144" spans="1:12" s="20" customFormat="1" ht="21.6" thickBot="1">
      <c r="A144" s="16" t="s">
        <v>12</v>
      </c>
      <c r="B144" s="17"/>
      <c r="C144" s="18" t="s">
        <v>179</v>
      </c>
      <c r="D144" s="19">
        <f t="shared" si="55"/>
        <v>3600</v>
      </c>
      <c r="E144" s="19">
        <f t="shared" si="55"/>
        <v>3600</v>
      </c>
      <c r="F144" s="19"/>
      <c r="G144" s="19">
        <f t="shared" si="55"/>
        <v>3549.7200000000003</v>
      </c>
      <c r="H144" s="19"/>
      <c r="I144" s="19">
        <f t="shared" si="55"/>
        <v>3549.7200000000003</v>
      </c>
      <c r="J144" s="19">
        <f t="shared" si="56"/>
        <v>3549.7200000000003</v>
      </c>
      <c r="K144" s="117">
        <f t="shared" si="28"/>
        <v>0</v>
      </c>
      <c r="L144" s="117">
        <f t="shared" si="29"/>
        <v>0</v>
      </c>
    </row>
    <row r="145" spans="1:12" s="20" customFormat="1" ht="13.8" thickBot="1">
      <c r="A145" s="16" t="s">
        <v>4</v>
      </c>
      <c r="B145" s="17"/>
      <c r="C145" s="18" t="s">
        <v>181</v>
      </c>
      <c r="D145" s="19">
        <f>D146+D147</f>
        <v>3600</v>
      </c>
      <c r="E145" s="19">
        <f>E146+E147</f>
        <v>3600</v>
      </c>
      <c r="F145" s="19"/>
      <c r="G145" s="19">
        <f>G146+G147</f>
        <v>3549.7200000000003</v>
      </c>
      <c r="H145" s="19"/>
      <c r="I145" s="19">
        <f>I146+I147</f>
        <v>3549.7200000000003</v>
      </c>
      <c r="J145" s="19">
        <f>J146+J147</f>
        <v>3549.7200000000003</v>
      </c>
      <c r="K145" s="117">
        <f t="shared" si="28"/>
        <v>0</v>
      </c>
      <c r="L145" s="117">
        <f t="shared" si="29"/>
        <v>0</v>
      </c>
    </row>
    <row r="146" spans="1:12" ht="13.8" thickBot="1">
      <c r="A146" s="8" t="s">
        <v>85</v>
      </c>
      <c r="B146" s="11"/>
      <c r="C146" s="3" t="s">
        <v>182</v>
      </c>
      <c r="D146" s="5">
        <v>2400</v>
      </c>
      <c r="E146" s="5">
        <v>2400</v>
      </c>
      <c r="F146" s="5"/>
      <c r="G146" s="5">
        <v>2350</v>
      </c>
      <c r="H146" s="5"/>
      <c r="I146" s="5">
        <v>2350</v>
      </c>
      <c r="J146" s="5">
        <v>2350</v>
      </c>
      <c r="K146" s="117">
        <f t="shared" si="28"/>
        <v>0</v>
      </c>
      <c r="L146" s="117">
        <f t="shared" si="29"/>
        <v>0</v>
      </c>
    </row>
    <row r="147" spans="1:12" s="91" customFormat="1" ht="13.8" thickBot="1">
      <c r="A147" s="8" t="s">
        <v>85</v>
      </c>
      <c r="B147" s="11"/>
      <c r="C147" s="3" t="s">
        <v>244</v>
      </c>
      <c r="D147" s="5">
        <v>1200</v>
      </c>
      <c r="E147" s="5">
        <v>1200</v>
      </c>
      <c r="F147" s="5"/>
      <c r="G147" s="5">
        <v>1199.72</v>
      </c>
      <c r="H147" s="5"/>
      <c r="I147" s="5">
        <v>1199.72</v>
      </c>
      <c r="J147" s="5">
        <v>1199.72</v>
      </c>
      <c r="K147" s="117">
        <f t="shared" si="28"/>
        <v>0</v>
      </c>
      <c r="L147" s="117">
        <f t="shared" si="29"/>
        <v>0</v>
      </c>
    </row>
    <row r="148" spans="1:12" s="20" customFormat="1" ht="33" customHeight="1" thickBot="1">
      <c r="A148" s="16" t="s">
        <v>79</v>
      </c>
      <c r="B148" s="17"/>
      <c r="C148" s="18" t="s">
        <v>187</v>
      </c>
      <c r="D148" s="19">
        <f t="shared" ref="D148:I149" si="57">D149</f>
        <v>74600</v>
      </c>
      <c r="E148" s="19">
        <f t="shared" si="57"/>
        <v>74600</v>
      </c>
      <c r="F148" s="19"/>
      <c r="G148" s="19">
        <f t="shared" si="57"/>
        <v>74600</v>
      </c>
      <c r="H148" s="19"/>
      <c r="I148" s="19">
        <f t="shared" si="57"/>
        <v>74600</v>
      </c>
      <c r="J148" s="19">
        <f t="shared" ref="J148:J149" si="58">J149</f>
        <v>74600</v>
      </c>
      <c r="K148" s="117">
        <f t="shared" si="28"/>
        <v>0</v>
      </c>
      <c r="L148" s="117">
        <f t="shared" si="29"/>
        <v>0</v>
      </c>
    </row>
    <row r="149" spans="1:12" s="80" customFormat="1" ht="156.75" customHeight="1" thickBot="1">
      <c r="A149" s="68" t="s">
        <v>120</v>
      </c>
      <c r="B149" s="69"/>
      <c r="C149" s="70" t="s">
        <v>186</v>
      </c>
      <c r="D149" s="71">
        <f t="shared" si="57"/>
        <v>74600</v>
      </c>
      <c r="E149" s="71">
        <f t="shared" si="57"/>
        <v>74600</v>
      </c>
      <c r="F149" s="71"/>
      <c r="G149" s="71">
        <f t="shared" si="57"/>
        <v>74600</v>
      </c>
      <c r="H149" s="71"/>
      <c r="I149" s="71">
        <f t="shared" si="57"/>
        <v>74600</v>
      </c>
      <c r="J149" s="71">
        <f t="shared" si="58"/>
        <v>74600</v>
      </c>
      <c r="K149" s="117">
        <f t="shared" si="28"/>
        <v>0</v>
      </c>
      <c r="L149" s="117">
        <f t="shared" si="29"/>
        <v>0</v>
      </c>
    </row>
    <row r="150" spans="1:12" s="20" customFormat="1" ht="13.8" thickBot="1">
      <c r="A150" s="16" t="s">
        <v>0</v>
      </c>
      <c r="B150" s="17"/>
      <c r="C150" s="18" t="s">
        <v>185</v>
      </c>
      <c r="D150" s="19">
        <f>D152</f>
        <v>74600</v>
      </c>
      <c r="E150" s="19">
        <f>E152</f>
        <v>74600</v>
      </c>
      <c r="F150" s="19"/>
      <c r="G150" s="19">
        <f>G152</f>
        <v>74600</v>
      </c>
      <c r="H150" s="19"/>
      <c r="I150" s="19">
        <f>I152</f>
        <v>74600</v>
      </c>
      <c r="J150" s="19">
        <f>J152</f>
        <v>74600</v>
      </c>
      <c r="K150" s="117">
        <f t="shared" si="28"/>
        <v>0</v>
      </c>
      <c r="L150" s="117">
        <f t="shared" si="29"/>
        <v>0</v>
      </c>
    </row>
    <row r="151" spans="1:12" s="20" customFormat="1" ht="13.8" thickBot="1">
      <c r="A151" s="16" t="s">
        <v>0</v>
      </c>
      <c r="B151" s="17"/>
      <c r="C151" s="18" t="s">
        <v>184</v>
      </c>
      <c r="D151" s="19">
        <f>SUM(D152)</f>
        <v>74600</v>
      </c>
      <c r="E151" s="19">
        <f>SUM(E152)</f>
        <v>74600</v>
      </c>
      <c r="F151" s="19"/>
      <c r="G151" s="19">
        <f>SUM(G152)</f>
        <v>74600</v>
      </c>
      <c r="H151" s="19"/>
      <c r="I151" s="19">
        <f>SUM(I152)</f>
        <v>74600</v>
      </c>
      <c r="J151" s="19">
        <f>SUM(J152)</f>
        <v>74600</v>
      </c>
      <c r="K151" s="117">
        <f t="shared" si="28"/>
        <v>0</v>
      </c>
      <c r="L151" s="117">
        <f t="shared" si="29"/>
        <v>0</v>
      </c>
    </row>
    <row r="152" spans="1:12" ht="24" customHeight="1" thickBot="1">
      <c r="A152" s="8" t="s">
        <v>80</v>
      </c>
      <c r="B152" s="11"/>
      <c r="C152" s="3" t="s">
        <v>183</v>
      </c>
      <c r="D152" s="5">
        <v>74600</v>
      </c>
      <c r="E152" s="5">
        <v>74600</v>
      </c>
      <c r="F152" s="5"/>
      <c r="G152" s="5">
        <v>74600</v>
      </c>
      <c r="H152" s="5"/>
      <c r="I152" s="5">
        <v>74600</v>
      </c>
      <c r="J152" s="5">
        <v>74600</v>
      </c>
      <c r="K152" s="117">
        <f t="shared" si="28"/>
        <v>0</v>
      </c>
      <c r="L152" s="117">
        <f t="shared" si="29"/>
        <v>0</v>
      </c>
    </row>
    <row r="153" spans="1:12" s="33" customFormat="1" ht="14.55" customHeight="1" thickBot="1">
      <c r="A153" s="25" t="s">
        <v>71</v>
      </c>
      <c r="B153" s="32"/>
      <c r="C153" s="18" t="s">
        <v>395</v>
      </c>
      <c r="D153" s="31">
        <f t="shared" ref="D153:I156" si="59">D154</f>
        <v>50400</v>
      </c>
      <c r="E153" s="31">
        <f t="shared" si="59"/>
        <v>50400</v>
      </c>
      <c r="F153" s="31"/>
      <c r="G153" s="31">
        <f t="shared" si="59"/>
        <v>45128.29</v>
      </c>
      <c r="H153" s="31"/>
      <c r="I153" s="31">
        <f t="shared" si="59"/>
        <v>45128.29</v>
      </c>
      <c r="J153" s="31">
        <f t="shared" ref="J153:J156" si="60">J154</f>
        <v>45128.29</v>
      </c>
      <c r="K153" s="117">
        <f t="shared" ref="K153:K216" si="61">J153-I153</f>
        <v>0</v>
      </c>
      <c r="L153" s="117">
        <f t="shared" ref="L153:L216" si="62">K153</f>
        <v>0</v>
      </c>
    </row>
    <row r="154" spans="1:12" s="20" customFormat="1" ht="13.5" customHeight="1" thickBot="1">
      <c r="A154" s="16" t="s">
        <v>75</v>
      </c>
      <c r="B154" s="17"/>
      <c r="C154" s="18" t="s">
        <v>396</v>
      </c>
      <c r="D154" s="19">
        <f t="shared" si="59"/>
        <v>50400</v>
      </c>
      <c r="E154" s="19">
        <f t="shared" si="59"/>
        <v>50400</v>
      </c>
      <c r="F154" s="19"/>
      <c r="G154" s="19">
        <f t="shared" si="59"/>
        <v>45128.29</v>
      </c>
      <c r="H154" s="19"/>
      <c r="I154" s="19">
        <f t="shared" si="59"/>
        <v>45128.29</v>
      </c>
      <c r="J154" s="19">
        <f t="shared" si="60"/>
        <v>45128.29</v>
      </c>
      <c r="K154" s="117">
        <f t="shared" si="61"/>
        <v>0</v>
      </c>
      <c r="L154" s="117">
        <f t="shared" si="62"/>
        <v>0</v>
      </c>
    </row>
    <row r="155" spans="1:12" s="20" customFormat="1" ht="82.5" customHeight="1" thickBot="1">
      <c r="A155" s="16" t="s">
        <v>119</v>
      </c>
      <c r="B155" s="17"/>
      <c r="C155" s="18" t="s">
        <v>188</v>
      </c>
      <c r="D155" s="19">
        <f t="shared" si="59"/>
        <v>50400</v>
      </c>
      <c r="E155" s="19">
        <f t="shared" si="59"/>
        <v>50400</v>
      </c>
      <c r="F155" s="19"/>
      <c r="G155" s="19">
        <f t="shared" si="59"/>
        <v>45128.29</v>
      </c>
      <c r="H155" s="19"/>
      <c r="I155" s="19">
        <f t="shared" si="59"/>
        <v>45128.29</v>
      </c>
      <c r="J155" s="19">
        <f t="shared" si="60"/>
        <v>45128.29</v>
      </c>
      <c r="K155" s="117">
        <f t="shared" si="61"/>
        <v>0</v>
      </c>
      <c r="L155" s="117">
        <f t="shared" si="62"/>
        <v>0</v>
      </c>
    </row>
    <row r="156" spans="1:12" s="38" customFormat="1" ht="21.6" thickBot="1">
      <c r="A156" s="34" t="s">
        <v>12</v>
      </c>
      <c r="B156" s="35"/>
      <c r="C156" s="18" t="s">
        <v>190</v>
      </c>
      <c r="D156" s="37">
        <f t="shared" si="59"/>
        <v>50400</v>
      </c>
      <c r="E156" s="37">
        <f t="shared" si="59"/>
        <v>50400</v>
      </c>
      <c r="F156" s="37"/>
      <c r="G156" s="37">
        <f t="shared" si="59"/>
        <v>45128.29</v>
      </c>
      <c r="H156" s="37"/>
      <c r="I156" s="37">
        <f t="shared" si="59"/>
        <v>45128.29</v>
      </c>
      <c r="J156" s="37">
        <f t="shared" si="60"/>
        <v>45128.29</v>
      </c>
      <c r="K156" s="117">
        <f t="shared" si="61"/>
        <v>0</v>
      </c>
      <c r="L156" s="117">
        <f t="shared" si="62"/>
        <v>0</v>
      </c>
    </row>
    <row r="157" spans="1:12" s="38" customFormat="1" ht="13.8" thickBot="1">
      <c r="A157" s="34" t="s">
        <v>4</v>
      </c>
      <c r="B157" s="35"/>
      <c r="C157" s="18" t="s">
        <v>191</v>
      </c>
      <c r="D157" s="37">
        <f>D160+D158+D159</f>
        <v>50400</v>
      </c>
      <c r="E157" s="37">
        <f>SUM(E158:E160)</f>
        <v>50400</v>
      </c>
      <c r="F157" s="37"/>
      <c r="G157" s="37">
        <f>SUM(G158:G160)</f>
        <v>45128.29</v>
      </c>
      <c r="H157" s="37"/>
      <c r="I157" s="37">
        <f>SUM(I158:I160)</f>
        <v>45128.29</v>
      </c>
      <c r="J157" s="37">
        <f>SUM(J158:J160)</f>
        <v>45128.29</v>
      </c>
      <c r="K157" s="117">
        <f t="shared" si="61"/>
        <v>0</v>
      </c>
      <c r="L157" s="117">
        <f t="shared" si="62"/>
        <v>0</v>
      </c>
    </row>
    <row r="158" spans="1:12" s="43" customFormat="1" ht="13.8" thickBot="1">
      <c r="A158" s="39" t="s">
        <v>87</v>
      </c>
      <c r="B158" s="40"/>
      <c r="C158" s="3" t="s">
        <v>192</v>
      </c>
      <c r="D158" s="42">
        <v>28500</v>
      </c>
      <c r="E158" s="42">
        <v>28500</v>
      </c>
      <c r="F158" s="42"/>
      <c r="G158" s="42">
        <f>6260.14+16994.63</f>
        <v>23254.77</v>
      </c>
      <c r="H158" s="42"/>
      <c r="I158" s="42">
        <f>6260.14+16994.63</f>
        <v>23254.77</v>
      </c>
      <c r="J158" s="42">
        <f>6260.14+16994.63</f>
        <v>23254.77</v>
      </c>
      <c r="K158" s="117">
        <f t="shared" si="61"/>
        <v>0</v>
      </c>
      <c r="L158" s="117">
        <f t="shared" si="62"/>
        <v>0</v>
      </c>
    </row>
    <row r="159" spans="1:12" s="43" customFormat="1" ht="13.8" thickBot="1">
      <c r="A159" s="8" t="s">
        <v>84</v>
      </c>
      <c r="B159" s="40"/>
      <c r="C159" s="3" t="s">
        <v>193</v>
      </c>
      <c r="D159" s="42">
        <v>6300</v>
      </c>
      <c r="E159" s="42">
        <v>6300</v>
      </c>
      <c r="F159" s="42"/>
      <c r="G159" s="42">
        <v>6273.52</v>
      </c>
      <c r="H159" s="42"/>
      <c r="I159" s="42">
        <v>6273.52</v>
      </c>
      <c r="J159" s="42">
        <v>6273.52</v>
      </c>
      <c r="K159" s="117">
        <f t="shared" si="61"/>
        <v>0</v>
      </c>
      <c r="L159" s="117">
        <f t="shared" si="62"/>
        <v>0</v>
      </c>
    </row>
    <row r="160" spans="1:12" s="43" customFormat="1" ht="13.8" thickBot="1">
      <c r="A160" s="16" t="s">
        <v>189</v>
      </c>
      <c r="B160" s="35"/>
      <c r="C160" s="18" t="s">
        <v>195</v>
      </c>
      <c r="D160" s="37">
        <v>15600</v>
      </c>
      <c r="E160" s="37">
        <v>15600</v>
      </c>
      <c r="F160" s="37"/>
      <c r="G160" s="37">
        <v>15600</v>
      </c>
      <c r="H160" s="37"/>
      <c r="I160" s="37">
        <v>15600</v>
      </c>
      <c r="J160" s="37">
        <v>15600</v>
      </c>
      <c r="K160" s="117">
        <f t="shared" si="61"/>
        <v>0</v>
      </c>
      <c r="L160" s="117">
        <f t="shared" si="62"/>
        <v>0</v>
      </c>
    </row>
    <row r="161" spans="1:12" s="43" customFormat="1" ht="13.8" thickBot="1">
      <c r="A161" s="8" t="s">
        <v>189</v>
      </c>
      <c r="B161" s="35"/>
      <c r="C161" s="3" t="s">
        <v>195</v>
      </c>
      <c r="D161" s="42">
        <v>15600</v>
      </c>
      <c r="E161" s="42">
        <v>15600</v>
      </c>
      <c r="F161" s="42"/>
      <c r="G161" s="42">
        <v>15600</v>
      </c>
      <c r="H161" s="37"/>
      <c r="I161" s="42">
        <v>15600</v>
      </c>
      <c r="J161" s="42">
        <v>15600</v>
      </c>
      <c r="K161" s="117">
        <f t="shared" si="61"/>
        <v>0</v>
      </c>
      <c r="L161" s="117">
        <f t="shared" si="62"/>
        <v>0</v>
      </c>
    </row>
    <row r="162" spans="1:12" s="43" customFormat="1" ht="13.8" thickBot="1">
      <c r="A162" s="8" t="s">
        <v>196</v>
      </c>
      <c r="B162" s="35"/>
      <c r="C162" s="3" t="s">
        <v>194</v>
      </c>
      <c r="D162" s="42">
        <v>15600</v>
      </c>
      <c r="E162" s="42">
        <v>15600</v>
      </c>
      <c r="F162" s="42"/>
      <c r="G162" s="42">
        <v>15600</v>
      </c>
      <c r="H162" s="37"/>
      <c r="I162" s="42">
        <v>15600</v>
      </c>
      <c r="J162" s="42">
        <v>15600</v>
      </c>
      <c r="K162" s="117">
        <f t="shared" si="61"/>
        <v>0</v>
      </c>
      <c r="L162" s="117">
        <f t="shared" si="62"/>
        <v>0</v>
      </c>
    </row>
    <row r="163" spans="1:12" s="46" customFormat="1" ht="12.6" thickBot="1">
      <c r="A163" s="44" t="s">
        <v>65</v>
      </c>
      <c r="B163" s="45"/>
      <c r="C163" s="18" t="s">
        <v>397</v>
      </c>
      <c r="D163" s="31">
        <f>D164+D181</f>
        <v>5332779.75</v>
      </c>
      <c r="E163" s="31">
        <f>E164+E181</f>
        <v>5332779.75</v>
      </c>
      <c r="F163" s="31"/>
      <c r="G163" s="31">
        <f>G164+G181</f>
        <v>4411770.04</v>
      </c>
      <c r="H163" s="31"/>
      <c r="I163" s="31">
        <f>I164+I181</f>
        <v>4411770.04</v>
      </c>
      <c r="J163" s="31">
        <f>J164+J181</f>
        <v>4411770.04</v>
      </c>
      <c r="K163" s="117">
        <f t="shared" si="61"/>
        <v>0</v>
      </c>
      <c r="L163" s="117">
        <f t="shared" si="62"/>
        <v>0</v>
      </c>
    </row>
    <row r="164" spans="1:12" s="28" customFormat="1" ht="13.05" customHeight="1" thickBot="1">
      <c r="A164" s="25" t="s">
        <v>14</v>
      </c>
      <c r="B164" s="29"/>
      <c r="C164" s="18" t="s">
        <v>398</v>
      </c>
      <c r="D164" s="31">
        <f>D165</f>
        <v>5216179.75</v>
      </c>
      <c r="E164" s="31">
        <f>E165</f>
        <v>5216179.75</v>
      </c>
      <c r="F164" s="31"/>
      <c r="G164" s="31">
        <f>G165</f>
        <v>4321747.82</v>
      </c>
      <c r="H164" s="31"/>
      <c r="I164" s="31">
        <f>I165</f>
        <v>4321747.82</v>
      </c>
      <c r="J164" s="31">
        <f>J165</f>
        <v>4321747.82</v>
      </c>
      <c r="K164" s="117">
        <f t="shared" si="61"/>
        <v>0</v>
      </c>
      <c r="L164" s="117">
        <f t="shared" si="62"/>
        <v>0</v>
      </c>
    </row>
    <row r="165" spans="1:12" s="20" customFormat="1" ht="21" customHeight="1" thickBot="1">
      <c r="A165" s="16" t="s">
        <v>66</v>
      </c>
      <c r="B165" s="17"/>
      <c r="C165" s="18" t="s">
        <v>197</v>
      </c>
      <c r="D165" s="19">
        <f>D166+D169</f>
        <v>5216179.75</v>
      </c>
      <c r="E165" s="19">
        <f>E166+E169</f>
        <v>5216179.75</v>
      </c>
      <c r="F165" s="19"/>
      <c r="G165" s="19">
        <f>G166+G169</f>
        <v>4321747.82</v>
      </c>
      <c r="H165" s="19"/>
      <c r="I165" s="19">
        <f>I166+I169</f>
        <v>4321747.82</v>
      </c>
      <c r="J165" s="19">
        <f>J166+J169</f>
        <v>4321747.82</v>
      </c>
      <c r="K165" s="117">
        <f t="shared" si="61"/>
        <v>0</v>
      </c>
      <c r="L165" s="117">
        <f t="shared" si="62"/>
        <v>0</v>
      </c>
    </row>
    <row r="166" spans="1:12" s="20" customFormat="1" ht="84.75" customHeight="1" thickBot="1">
      <c r="A166" s="61" t="s">
        <v>37</v>
      </c>
      <c r="B166" s="17"/>
      <c r="C166" s="18" t="s">
        <v>199</v>
      </c>
      <c r="D166" s="19">
        <f t="shared" ref="D166:I167" si="63">D167</f>
        <v>2236323</v>
      </c>
      <c r="E166" s="19">
        <f t="shared" si="63"/>
        <v>2236323</v>
      </c>
      <c r="F166" s="19"/>
      <c r="G166" s="19">
        <f t="shared" si="63"/>
        <v>2236323</v>
      </c>
      <c r="H166" s="19"/>
      <c r="I166" s="19">
        <f t="shared" si="63"/>
        <v>2236323</v>
      </c>
      <c r="J166" s="19">
        <f t="shared" ref="J166:J167" si="64">J167</f>
        <v>2236323</v>
      </c>
      <c r="K166" s="117">
        <f t="shared" si="61"/>
        <v>0</v>
      </c>
      <c r="L166" s="117">
        <f t="shared" si="62"/>
        <v>0</v>
      </c>
    </row>
    <row r="167" spans="1:12" s="20" customFormat="1" ht="30.75" customHeight="1" thickBot="1">
      <c r="A167" s="16" t="s">
        <v>15</v>
      </c>
      <c r="B167" s="17"/>
      <c r="C167" s="18" t="s">
        <v>198</v>
      </c>
      <c r="D167" s="19">
        <f t="shared" si="63"/>
        <v>2236323</v>
      </c>
      <c r="E167" s="19">
        <f t="shared" si="63"/>
        <v>2236323</v>
      </c>
      <c r="F167" s="19"/>
      <c r="G167" s="19">
        <f t="shared" si="63"/>
        <v>2236323</v>
      </c>
      <c r="H167" s="19"/>
      <c r="I167" s="19">
        <f t="shared" si="63"/>
        <v>2236323</v>
      </c>
      <c r="J167" s="19">
        <f t="shared" si="64"/>
        <v>2236323</v>
      </c>
      <c r="K167" s="117">
        <f t="shared" si="61"/>
        <v>0</v>
      </c>
      <c r="L167" s="117">
        <f t="shared" si="62"/>
        <v>0</v>
      </c>
    </row>
    <row r="168" spans="1:12" ht="13.8" thickBot="1">
      <c r="A168" s="8" t="s">
        <v>86</v>
      </c>
      <c r="B168" s="11"/>
      <c r="C168" s="3" t="s">
        <v>200</v>
      </c>
      <c r="D168" s="5">
        <v>2236323</v>
      </c>
      <c r="E168" s="5">
        <v>2236323</v>
      </c>
      <c r="F168" s="5"/>
      <c r="G168" s="5">
        <v>2236323</v>
      </c>
      <c r="H168" s="5"/>
      <c r="I168" s="5">
        <v>2236323</v>
      </c>
      <c r="J168" s="5">
        <v>2236323</v>
      </c>
      <c r="K168" s="117">
        <f t="shared" si="61"/>
        <v>0</v>
      </c>
      <c r="L168" s="117">
        <f t="shared" si="62"/>
        <v>0</v>
      </c>
    </row>
    <row r="169" spans="1:12" s="20" customFormat="1" ht="71.25" customHeight="1" thickBot="1">
      <c r="A169" s="16" t="s">
        <v>72</v>
      </c>
      <c r="B169" s="17"/>
      <c r="C169" s="18" t="s">
        <v>202</v>
      </c>
      <c r="D169" s="19">
        <f t="shared" ref="D169:I170" si="65">D170</f>
        <v>2979856.75</v>
      </c>
      <c r="E169" s="19">
        <f t="shared" si="65"/>
        <v>2979856.75</v>
      </c>
      <c r="F169" s="19"/>
      <c r="G169" s="19">
        <f t="shared" si="65"/>
        <v>2085424.82</v>
      </c>
      <c r="H169" s="19"/>
      <c r="I169" s="19">
        <f t="shared" si="65"/>
        <v>2085424.82</v>
      </c>
      <c r="J169" s="19">
        <f t="shared" ref="J169:J170" si="66">J170</f>
        <v>2085424.82</v>
      </c>
      <c r="K169" s="117">
        <f t="shared" si="61"/>
        <v>0</v>
      </c>
      <c r="L169" s="117">
        <f t="shared" si="62"/>
        <v>0</v>
      </c>
    </row>
    <row r="170" spans="1:12" s="20" customFormat="1" ht="21.6" thickBot="1">
      <c r="A170" s="16" t="s">
        <v>12</v>
      </c>
      <c r="B170" s="17"/>
      <c r="C170" s="18" t="s">
        <v>201</v>
      </c>
      <c r="D170" s="19">
        <f t="shared" si="65"/>
        <v>2979856.75</v>
      </c>
      <c r="E170" s="19">
        <f t="shared" si="65"/>
        <v>2979856.75</v>
      </c>
      <c r="F170" s="19"/>
      <c r="G170" s="19">
        <f t="shared" si="65"/>
        <v>2085424.82</v>
      </c>
      <c r="H170" s="19"/>
      <c r="I170" s="19">
        <f t="shared" si="65"/>
        <v>2085424.82</v>
      </c>
      <c r="J170" s="19">
        <f t="shared" si="66"/>
        <v>2085424.82</v>
      </c>
      <c r="K170" s="117">
        <f t="shared" si="61"/>
        <v>0</v>
      </c>
      <c r="L170" s="117">
        <f t="shared" si="62"/>
        <v>0</v>
      </c>
    </row>
    <row r="171" spans="1:12" s="20" customFormat="1" ht="13.8" thickBot="1">
      <c r="A171" s="34" t="s">
        <v>4</v>
      </c>
      <c r="B171" s="35"/>
      <c r="C171" s="36" t="s">
        <v>203</v>
      </c>
      <c r="D171" s="37">
        <f>D172+D176</f>
        <v>2979856.75</v>
      </c>
      <c r="E171" s="37">
        <f>E172+E176</f>
        <v>2979856.75</v>
      </c>
      <c r="F171" s="37"/>
      <c r="G171" s="37">
        <f>G172+G176</f>
        <v>2085424.82</v>
      </c>
      <c r="H171" s="37"/>
      <c r="I171" s="37">
        <f>I172+I176</f>
        <v>2085424.82</v>
      </c>
      <c r="J171" s="37">
        <f>J172+J176</f>
        <v>2085424.82</v>
      </c>
      <c r="K171" s="117">
        <f t="shared" si="61"/>
        <v>0</v>
      </c>
      <c r="L171" s="117">
        <f t="shared" si="62"/>
        <v>0</v>
      </c>
    </row>
    <row r="172" spans="1:12" ht="13.8" thickBot="1">
      <c r="A172" s="8" t="s">
        <v>85</v>
      </c>
      <c r="B172" s="11"/>
      <c r="C172" s="3" t="s">
        <v>204</v>
      </c>
      <c r="D172" s="5">
        <f>889856.75+90000</f>
        <v>979856.75</v>
      </c>
      <c r="E172" s="5">
        <f>889856.75+90000</f>
        <v>979856.75</v>
      </c>
      <c r="F172" s="5"/>
      <c r="G172" s="5">
        <v>127614.82</v>
      </c>
      <c r="H172" s="5"/>
      <c r="I172" s="5">
        <v>127614.82</v>
      </c>
      <c r="J172" s="5">
        <v>127614.82</v>
      </c>
      <c r="K172" s="117">
        <f t="shared" si="61"/>
        <v>0</v>
      </c>
      <c r="L172" s="117">
        <f t="shared" si="62"/>
        <v>0</v>
      </c>
    </row>
    <row r="173" spans="1:12" ht="126.75" customHeight="1" thickBot="1">
      <c r="A173" s="61" t="s">
        <v>123</v>
      </c>
      <c r="B173" s="11"/>
      <c r="C173" s="18" t="s">
        <v>205</v>
      </c>
      <c r="D173" s="19">
        <f t="shared" ref="D173:I174" si="67">D174</f>
        <v>2000000</v>
      </c>
      <c r="E173" s="19">
        <f t="shared" si="67"/>
        <v>2000000</v>
      </c>
      <c r="F173" s="19"/>
      <c r="G173" s="19">
        <f t="shared" si="67"/>
        <v>1957810</v>
      </c>
      <c r="H173" s="19"/>
      <c r="I173" s="19">
        <f t="shared" si="67"/>
        <v>1957810</v>
      </c>
      <c r="J173" s="19">
        <f t="shared" ref="J173:J174" si="68">J174</f>
        <v>1957810</v>
      </c>
      <c r="K173" s="117">
        <f t="shared" si="61"/>
        <v>0</v>
      </c>
      <c r="L173" s="117">
        <f t="shared" si="62"/>
        <v>0</v>
      </c>
    </row>
    <row r="174" spans="1:12" ht="21.6" thickBot="1">
      <c r="A174" s="68" t="s">
        <v>12</v>
      </c>
      <c r="B174" s="69"/>
      <c r="C174" s="70" t="s">
        <v>205</v>
      </c>
      <c r="D174" s="71">
        <f t="shared" si="67"/>
        <v>2000000</v>
      </c>
      <c r="E174" s="71">
        <f t="shared" si="67"/>
        <v>2000000</v>
      </c>
      <c r="F174" s="71"/>
      <c r="G174" s="71">
        <f t="shared" si="67"/>
        <v>1957810</v>
      </c>
      <c r="H174" s="71"/>
      <c r="I174" s="71">
        <f t="shared" si="67"/>
        <v>1957810</v>
      </c>
      <c r="J174" s="71">
        <f t="shared" si="68"/>
        <v>1957810</v>
      </c>
      <c r="K174" s="117">
        <f t="shared" si="61"/>
        <v>0</v>
      </c>
      <c r="L174" s="117">
        <f t="shared" si="62"/>
        <v>0</v>
      </c>
    </row>
    <row r="175" spans="1:12" ht="13.8" thickBot="1">
      <c r="A175" s="68" t="s">
        <v>4</v>
      </c>
      <c r="B175" s="69"/>
      <c r="C175" s="70" t="s">
        <v>206</v>
      </c>
      <c r="D175" s="71">
        <f>SUM(D176)</f>
        <v>2000000</v>
      </c>
      <c r="E175" s="71">
        <f>SUM(E176)</f>
        <v>2000000</v>
      </c>
      <c r="F175" s="71"/>
      <c r="G175" s="71">
        <f>SUM(G176)</f>
        <v>1957810</v>
      </c>
      <c r="H175" s="71"/>
      <c r="I175" s="71">
        <f>SUM(I176)</f>
        <v>1957810</v>
      </c>
      <c r="J175" s="71">
        <f>SUM(J176)</f>
        <v>1957810</v>
      </c>
      <c r="K175" s="117">
        <f t="shared" si="61"/>
        <v>0</v>
      </c>
      <c r="L175" s="117">
        <f t="shared" si="62"/>
        <v>0</v>
      </c>
    </row>
    <row r="176" spans="1:12" s="20" customFormat="1" ht="13.8" thickBot="1">
      <c r="A176" s="8" t="s">
        <v>84</v>
      </c>
      <c r="B176" s="35"/>
      <c r="C176" s="74" t="s">
        <v>207</v>
      </c>
      <c r="D176" s="42">
        <v>2000000</v>
      </c>
      <c r="E176" s="42">
        <v>2000000</v>
      </c>
      <c r="F176" s="42"/>
      <c r="G176" s="42">
        <v>1957810</v>
      </c>
      <c r="H176" s="42"/>
      <c r="I176" s="42">
        <v>1957810</v>
      </c>
      <c r="J176" s="42">
        <v>1957810</v>
      </c>
      <c r="K176" s="117">
        <f t="shared" si="61"/>
        <v>0</v>
      </c>
      <c r="L176" s="117">
        <f t="shared" si="62"/>
        <v>0</v>
      </c>
    </row>
    <row r="177" spans="1:12" s="38" customFormat="1" ht="114.75" customHeight="1" thickBot="1">
      <c r="A177" s="34" t="s">
        <v>16</v>
      </c>
      <c r="B177" s="35"/>
      <c r="C177" s="36" t="s">
        <v>399</v>
      </c>
      <c r="D177" s="37">
        <f>D178</f>
        <v>3723900</v>
      </c>
      <c r="E177" s="37">
        <f>E178</f>
        <v>3723900</v>
      </c>
      <c r="F177" s="37"/>
      <c r="G177" s="37">
        <f>G178</f>
        <v>3723858.78</v>
      </c>
      <c r="H177" s="37"/>
      <c r="I177" s="37">
        <f>I178</f>
        <v>3723858.78</v>
      </c>
      <c r="J177" s="37">
        <f>J178</f>
        <v>3723858.78</v>
      </c>
      <c r="K177" s="117">
        <f t="shared" si="61"/>
        <v>0</v>
      </c>
      <c r="L177" s="117">
        <f t="shared" si="62"/>
        <v>0</v>
      </c>
    </row>
    <row r="178" spans="1:12" s="38" customFormat="1" ht="30.75" customHeight="1" thickBot="1">
      <c r="A178" s="34" t="s">
        <v>12</v>
      </c>
      <c r="B178" s="35"/>
      <c r="C178" s="36" t="s">
        <v>400</v>
      </c>
      <c r="D178" s="37">
        <f>D179</f>
        <v>3723900</v>
      </c>
      <c r="E178" s="37">
        <f>E179</f>
        <v>3723900</v>
      </c>
      <c r="F178" s="37"/>
      <c r="G178" s="37">
        <f>G180</f>
        <v>3723858.78</v>
      </c>
      <c r="H178" s="37"/>
      <c r="I178" s="37">
        <f>I180</f>
        <v>3723858.78</v>
      </c>
      <c r="J178" s="37">
        <f>J180</f>
        <v>3723858.78</v>
      </c>
      <c r="K178" s="117">
        <f t="shared" si="61"/>
        <v>0</v>
      </c>
      <c r="L178" s="117">
        <f t="shared" si="62"/>
        <v>0</v>
      </c>
    </row>
    <row r="179" spans="1:12" s="38" customFormat="1" ht="14.25" customHeight="1" thickBot="1">
      <c r="A179" s="34" t="s">
        <v>4</v>
      </c>
      <c r="B179" s="35"/>
      <c r="C179" s="36" t="s">
        <v>401</v>
      </c>
      <c r="D179" s="37">
        <f>SUM(D180)</f>
        <v>3723900</v>
      </c>
      <c r="E179" s="37">
        <f>SUM(E180)</f>
        <v>3723900</v>
      </c>
      <c r="F179" s="37"/>
      <c r="G179" s="37">
        <f>SUM(G180)</f>
        <v>3723858.78</v>
      </c>
      <c r="H179" s="37"/>
      <c r="I179" s="37">
        <f>SUM(I180)</f>
        <v>3723858.78</v>
      </c>
      <c r="J179" s="37">
        <f>SUM(J180)</f>
        <v>3723858.78</v>
      </c>
      <c r="K179" s="117">
        <f t="shared" si="61"/>
        <v>0</v>
      </c>
      <c r="L179" s="117">
        <f t="shared" si="62"/>
        <v>0</v>
      </c>
    </row>
    <row r="180" spans="1:12" s="43" customFormat="1" ht="13.8" thickBot="1">
      <c r="A180" s="39" t="s">
        <v>85</v>
      </c>
      <c r="B180" s="40"/>
      <c r="C180" s="41" t="s">
        <v>402</v>
      </c>
      <c r="D180" s="42">
        <v>3723900</v>
      </c>
      <c r="E180" s="42">
        <v>3723900</v>
      </c>
      <c r="F180" s="42"/>
      <c r="G180" s="42">
        <v>3723858.78</v>
      </c>
      <c r="H180" s="42"/>
      <c r="I180" s="42">
        <v>3723858.78</v>
      </c>
      <c r="J180" s="42">
        <v>3723858.78</v>
      </c>
      <c r="K180" s="117">
        <f t="shared" si="61"/>
        <v>0</v>
      </c>
      <c r="L180" s="117">
        <f t="shared" si="62"/>
        <v>0</v>
      </c>
    </row>
    <row r="181" spans="1:12" s="43" customFormat="1" ht="24" thickBot="1">
      <c r="A181" s="50" t="s">
        <v>124</v>
      </c>
      <c r="B181" s="56"/>
      <c r="C181" s="30" t="s">
        <v>125</v>
      </c>
      <c r="D181" s="31">
        <f>D182</f>
        <v>116600</v>
      </c>
      <c r="E181" s="31">
        <f t="shared" ref="E181:J184" si="69">E182</f>
        <v>116600</v>
      </c>
      <c r="F181" s="31"/>
      <c r="G181" s="31">
        <f t="shared" si="69"/>
        <v>90022.22</v>
      </c>
      <c r="H181" s="31"/>
      <c r="I181" s="31">
        <f t="shared" si="69"/>
        <v>90022.22</v>
      </c>
      <c r="J181" s="31">
        <f t="shared" si="69"/>
        <v>90022.22</v>
      </c>
      <c r="K181" s="117">
        <f t="shared" si="61"/>
        <v>0</v>
      </c>
      <c r="L181" s="117">
        <f t="shared" si="62"/>
        <v>0</v>
      </c>
    </row>
    <row r="182" spans="1:12" s="43" customFormat="1" ht="21.6" thickBot="1">
      <c r="A182" s="50" t="s">
        <v>126</v>
      </c>
      <c r="B182" s="56"/>
      <c r="C182" s="18" t="s">
        <v>208</v>
      </c>
      <c r="D182" s="19">
        <f t="shared" ref="D182:I184" si="70">D183</f>
        <v>116600</v>
      </c>
      <c r="E182" s="19">
        <f t="shared" si="70"/>
        <v>116600</v>
      </c>
      <c r="F182" s="19"/>
      <c r="G182" s="19">
        <f t="shared" si="70"/>
        <v>90022.22</v>
      </c>
      <c r="H182" s="19"/>
      <c r="I182" s="19">
        <f t="shared" si="70"/>
        <v>90022.22</v>
      </c>
      <c r="J182" s="19">
        <f t="shared" si="69"/>
        <v>90022.22</v>
      </c>
      <c r="K182" s="117">
        <f t="shared" si="61"/>
        <v>0</v>
      </c>
      <c r="L182" s="117">
        <f t="shared" si="62"/>
        <v>0</v>
      </c>
    </row>
    <row r="183" spans="1:12" s="43" customFormat="1" ht="75" customHeight="1" thickBot="1">
      <c r="A183" s="75" t="s">
        <v>127</v>
      </c>
      <c r="B183" s="56"/>
      <c r="C183" s="18" t="s">
        <v>209</v>
      </c>
      <c r="D183" s="19">
        <f t="shared" si="70"/>
        <v>116600</v>
      </c>
      <c r="E183" s="19">
        <f t="shared" si="70"/>
        <v>116600</v>
      </c>
      <c r="F183" s="19"/>
      <c r="G183" s="19">
        <f t="shared" si="70"/>
        <v>90022.22</v>
      </c>
      <c r="H183" s="19"/>
      <c r="I183" s="19">
        <f t="shared" si="70"/>
        <v>90022.22</v>
      </c>
      <c r="J183" s="19">
        <f t="shared" si="69"/>
        <v>90022.22</v>
      </c>
      <c r="K183" s="117">
        <f t="shared" si="61"/>
        <v>0</v>
      </c>
      <c r="L183" s="117">
        <f t="shared" si="62"/>
        <v>0</v>
      </c>
    </row>
    <row r="184" spans="1:12" s="43" customFormat="1" ht="21.6" thickBot="1">
      <c r="A184" s="16" t="s">
        <v>12</v>
      </c>
      <c r="B184" s="56"/>
      <c r="C184" s="18" t="s">
        <v>210</v>
      </c>
      <c r="D184" s="19">
        <f t="shared" si="70"/>
        <v>116600</v>
      </c>
      <c r="E184" s="19">
        <f t="shared" si="70"/>
        <v>116600</v>
      </c>
      <c r="F184" s="19"/>
      <c r="G184" s="19">
        <f t="shared" si="70"/>
        <v>90022.22</v>
      </c>
      <c r="H184" s="19"/>
      <c r="I184" s="19">
        <f t="shared" si="70"/>
        <v>90022.22</v>
      </c>
      <c r="J184" s="19">
        <f t="shared" si="69"/>
        <v>90022.22</v>
      </c>
      <c r="K184" s="117">
        <f t="shared" si="61"/>
        <v>0</v>
      </c>
      <c r="L184" s="117">
        <f t="shared" si="62"/>
        <v>0</v>
      </c>
    </row>
    <row r="185" spans="1:12" s="43" customFormat="1" ht="13.8" thickBot="1">
      <c r="A185" s="50" t="s">
        <v>4</v>
      </c>
      <c r="B185" s="56"/>
      <c r="C185" s="52" t="s">
        <v>211</v>
      </c>
      <c r="D185" s="53">
        <f>SUM(D186+D187)</f>
        <v>116600</v>
      </c>
      <c r="E185" s="53">
        <f t="shared" ref="E185" si="71">SUM(E186+E187)</f>
        <v>116600</v>
      </c>
      <c r="F185" s="53"/>
      <c r="G185" s="53">
        <f t="shared" ref="G185:I185" si="72">SUM(G186+G187)</f>
        <v>90022.22</v>
      </c>
      <c r="H185" s="53"/>
      <c r="I185" s="53">
        <f t="shared" si="72"/>
        <v>90022.22</v>
      </c>
      <c r="J185" s="53">
        <f t="shared" ref="J185" si="73">SUM(J186+J187)</f>
        <v>90022.22</v>
      </c>
      <c r="K185" s="117">
        <f t="shared" si="61"/>
        <v>0</v>
      </c>
      <c r="L185" s="117">
        <f t="shared" si="62"/>
        <v>0</v>
      </c>
    </row>
    <row r="186" spans="1:12" s="43" customFormat="1" ht="13.8" thickBot="1">
      <c r="A186" s="55" t="s">
        <v>85</v>
      </c>
      <c r="B186" s="56"/>
      <c r="C186" s="57" t="s">
        <v>212</v>
      </c>
      <c r="D186" s="58">
        <v>105000</v>
      </c>
      <c r="E186" s="58">
        <v>105000</v>
      </c>
      <c r="F186" s="58"/>
      <c r="G186" s="58">
        <v>86268.4</v>
      </c>
      <c r="H186" s="58"/>
      <c r="I186" s="58">
        <v>86268.4</v>
      </c>
      <c r="J186" s="58">
        <v>86268.4</v>
      </c>
      <c r="K186" s="117">
        <f t="shared" si="61"/>
        <v>0</v>
      </c>
      <c r="L186" s="117">
        <f t="shared" si="62"/>
        <v>0</v>
      </c>
    </row>
    <row r="187" spans="1:12" s="43" customFormat="1" ht="13.8" thickBot="1">
      <c r="A187" s="55" t="s">
        <v>85</v>
      </c>
      <c r="B187" s="56"/>
      <c r="C187" s="57" t="s">
        <v>213</v>
      </c>
      <c r="D187" s="58">
        <v>11600</v>
      </c>
      <c r="E187" s="58">
        <v>11600</v>
      </c>
      <c r="F187" s="58"/>
      <c r="G187" s="58">
        <v>3753.82</v>
      </c>
      <c r="H187" s="58"/>
      <c r="I187" s="58">
        <v>3753.82</v>
      </c>
      <c r="J187" s="58">
        <v>3753.82</v>
      </c>
      <c r="K187" s="117">
        <f t="shared" si="61"/>
        <v>0</v>
      </c>
      <c r="L187" s="117">
        <f t="shared" si="62"/>
        <v>0</v>
      </c>
    </row>
    <row r="188" spans="1:12" s="49" customFormat="1" ht="12" thickBot="1">
      <c r="A188" s="47" t="s">
        <v>23</v>
      </c>
      <c r="B188" s="48"/>
      <c r="C188" s="18" t="s">
        <v>403</v>
      </c>
      <c r="D188" s="31">
        <f>D189+D198+D215</f>
        <v>12478328.390000001</v>
      </c>
      <c r="E188" s="31">
        <f>E189+E198+E215</f>
        <v>12478328.390000001</v>
      </c>
      <c r="F188" s="31"/>
      <c r="G188" s="31">
        <f>G189+G198+G215</f>
        <v>12222247.18</v>
      </c>
      <c r="H188" s="31"/>
      <c r="I188" s="31">
        <f>I189+I198+I215</f>
        <v>12222247.18</v>
      </c>
      <c r="J188" s="31">
        <f>J189+J198+J215</f>
        <v>12222247.18</v>
      </c>
      <c r="K188" s="117">
        <f t="shared" si="61"/>
        <v>0</v>
      </c>
      <c r="L188" s="117">
        <f t="shared" si="62"/>
        <v>0</v>
      </c>
    </row>
    <row r="189" spans="1:12" ht="13.8" thickBot="1">
      <c r="A189" s="25" t="s">
        <v>54</v>
      </c>
      <c r="B189" s="11"/>
      <c r="C189" s="18" t="s">
        <v>404</v>
      </c>
      <c r="D189" s="31">
        <f>D190</f>
        <v>14000</v>
      </c>
      <c r="E189" s="31">
        <f>E190</f>
        <v>14000</v>
      </c>
      <c r="F189" s="31"/>
      <c r="G189" s="31">
        <f>G190</f>
        <v>13938.869999999999</v>
      </c>
      <c r="H189" s="31"/>
      <c r="I189" s="31">
        <f>I190</f>
        <v>13938.869999999999</v>
      </c>
      <c r="J189" s="31">
        <f>J190</f>
        <v>13938.869999999999</v>
      </c>
      <c r="K189" s="117">
        <f t="shared" si="61"/>
        <v>0</v>
      </c>
      <c r="L189" s="117">
        <f t="shared" si="62"/>
        <v>0</v>
      </c>
    </row>
    <row r="190" spans="1:12" ht="31.8" thickBot="1">
      <c r="A190" s="16" t="s">
        <v>55</v>
      </c>
      <c r="B190" s="17"/>
      <c r="C190" s="18" t="s">
        <v>405</v>
      </c>
      <c r="D190" s="19">
        <f>D191+D195</f>
        <v>14000</v>
      </c>
      <c r="E190" s="19">
        <f>E191+E195</f>
        <v>14000</v>
      </c>
      <c r="F190" s="19"/>
      <c r="G190" s="19">
        <f>G191+G195</f>
        <v>13938.869999999999</v>
      </c>
      <c r="H190" s="19"/>
      <c r="I190" s="19">
        <f>I191+I195</f>
        <v>13938.869999999999</v>
      </c>
      <c r="J190" s="19">
        <f>J191+J195</f>
        <v>13938.869999999999</v>
      </c>
      <c r="K190" s="117">
        <f t="shared" si="61"/>
        <v>0</v>
      </c>
      <c r="L190" s="117">
        <f t="shared" si="62"/>
        <v>0</v>
      </c>
    </row>
    <row r="191" spans="1:12" ht="107.25" customHeight="1" thickBot="1">
      <c r="A191" s="16" t="s">
        <v>56</v>
      </c>
      <c r="B191" s="17"/>
      <c r="C191" s="18" t="s">
        <v>406</v>
      </c>
      <c r="D191" s="19">
        <f t="shared" ref="D191:I192" si="74">D192</f>
        <v>7500</v>
      </c>
      <c r="E191" s="19">
        <f t="shared" si="74"/>
        <v>7500</v>
      </c>
      <c r="F191" s="19"/>
      <c r="G191" s="19">
        <f t="shared" si="74"/>
        <v>7454.47</v>
      </c>
      <c r="H191" s="19"/>
      <c r="I191" s="19">
        <f t="shared" si="74"/>
        <v>7454.47</v>
      </c>
      <c r="J191" s="19">
        <f t="shared" ref="J191:J192" si="75">J192</f>
        <v>7454.47</v>
      </c>
      <c r="K191" s="117">
        <f t="shared" si="61"/>
        <v>0</v>
      </c>
      <c r="L191" s="117">
        <f t="shared" si="62"/>
        <v>0</v>
      </c>
    </row>
    <row r="192" spans="1:12" ht="30" customHeight="1" thickBot="1">
      <c r="A192" s="16" t="s">
        <v>116</v>
      </c>
      <c r="B192" s="17"/>
      <c r="C192" s="18" t="s">
        <v>407</v>
      </c>
      <c r="D192" s="19">
        <f t="shared" si="74"/>
        <v>7500</v>
      </c>
      <c r="E192" s="19">
        <f t="shared" si="74"/>
        <v>7500</v>
      </c>
      <c r="F192" s="19"/>
      <c r="G192" s="19">
        <f t="shared" si="74"/>
        <v>7454.47</v>
      </c>
      <c r="H192" s="19"/>
      <c r="I192" s="19">
        <f t="shared" si="74"/>
        <v>7454.47</v>
      </c>
      <c r="J192" s="19">
        <f t="shared" si="75"/>
        <v>7454.47</v>
      </c>
      <c r="K192" s="117">
        <f t="shared" si="61"/>
        <v>0</v>
      </c>
      <c r="L192" s="117">
        <f t="shared" si="62"/>
        <v>0</v>
      </c>
    </row>
    <row r="193" spans="1:12" ht="15" customHeight="1" thickBot="1">
      <c r="A193" s="16" t="s">
        <v>4</v>
      </c>
      <c r="B193" s="17"/>
      <c r="C193" s="18" t="s">
        <v>408</v>
      </c>
      <c r="D193" s="19">
        <f>SUM(D194)</f>
        <v>7500</v>
      </c>
      <c r="E193" s="19">
        <f>SUM(E194)</f>
        <v>7500</v>
      </c>
      <c r="F193" s="19"/>
      <c r="G193" s="19">
        <f>SUM(G194)</f>
        <v>7454.47</v>
      </c>
      <c r="H193" s="19"/>
      <c r="I193" s="19">
        <f>SUM(I194)</f>
        <v>7454.47</v>
      </c>
      <c r="J193" s="19">
        <f>SUM(J194)</f>
        <v>7454.47</v>
      </c>
      <c r="K193" s="117">
        <f t="shared" si="61"/>
        <v>0</v>
      </c>
      <c r="L193" s="117">
        <f t="shared" si="62"/>
        <v>0</v>
      </c>
    </row>
    <row r="194" spans="1:12" ht="13.5" customHeight="1" thickBot="1">
      <c r="A194" s="8" t="s">
        <v>84</v>
      </c>
      <c r="B194" s="17"/>
      <c r="C194" s="3" t="s">
        <v>409</v>
      </c>
      <c r="D194" s="5">
        <v>7500</v>
      </c>
      <c r="E194" s="5">
        <v>7500</v>
      </c>
      <c r="F194" s="5"/>
      <c r="G194" s="5">
        <v>7454.47</v>
      </c>
      <c r="H194" s="5"/>
      <c r="I194" s="5">
        <v>7454.47</v>
      </c>
      <c r="J194" s="5">
        <v>7454.47</v>
      </c>
      <c r="K194" s="117">
        <f t="shared" si="61"/>
        <v>0</v>
      </c>
      <c r="L194" s="117">
        <f t="shared" si="62"/>
        <v>0</v>
      </c>
    </row>
    <row r="195" spans="1:12" ht="31.5" customHeight="1" thickBot="1">
      <c r="A195" s="16" t="s">
        <v>12</v>
      </c>
      <c r="B195" s="17"/>
      <c r="C195" s="18" t="s">
        <v>410</v>
      </c>
      <c r="D195" s="19">
        <f t="shared" ref="D195:I196" si="76">SUM(D196)</f>
        <v>6500</v>
      </c>
      <c r="E195" s="19">
        <f t="shared" si="76"/>
        <v>6500</v>
      </c>
      <c r="F195" s="19"/>
      <c r="G195" s="19">
        <f t="shared" si="76"/>
        <v>6484.4</v>
      </c>
      <c r="H195" s="19"/>
      <c r="I195" s="19">
        <f t="shared" si="76"/>
        <v>6484.4</v>
      </c>
      <c r="J195" s="19">
        <f t="shared" ref="J195:J196" si="77">SUM(J196)</f>
        <v>6484.4</v>
      </c>
      <c r="K195" s="117">
        <f t="shared" si="61"/>
        <v>0</v>
      </c>
      <c r="L195" s="117">
        <f t="shared" si="62"/>
        <v>0</v>
      </c>
    </row>
    <row r="196" spans="1:12" s="20" customFormat="1" ht="15" customHeight="1" thickBot="1">
      <c r="A196" s="16" t="s">
        <v>4</v>
      </c>
      <c r="B196" s="17"/>
      <c r="C196" s="18" t="s">
        <v>411</v>
      </c>
      <c r="D196" s="19">
        <f t="shared" si="76"/>
        <v>6500</v>
      </c>
      <c r="E196" s="19">
        <f t="shared" si="76"/>
        <v>6500</v>
      </c>
      <c r="F196" s="19"/>
      <c r="G196" s="19">
        <f t="shared" si="76"/>
        <v>6484.4</v>
      </c>
      <c r="H196" s="19"/>
      <c r="I196" s="19">
        <f t="shared" si="76"/>
        <v>6484.4</v>
      </c>
      <c r="J196" s="19">
        <f t="shared" si="77"/>
        <v>6484.4</v>
      </c>
      <c r="K196" s="117">
        <f t="shared" si="61"/>
        <v>0</v>
      </c>
      <c r="L196" s="117">
        <f t="shared" si="62"/>
        <v>0</v>
      </c>
    </row>
    <row r="197" spans="1:12" s="20" customFormat="1" ht="15" customHeight="1" thickBot="1">
      <c r="A197" s="55" t="s">
        <v>85</v>
      </c>
      <c r="B197" s="56"/>
      <c r="C197" s="57" t="s">
        <v>412</v>
      </c>
      <c r="D197" s="58">
        <v>6500</v>
      </c>
      <c r="E197" s="58">
        <v>6500</v>
      </c>
      <c r="F197" s="58"/>
      <c r="G197" s="58">
        <v>6484.4</v>
      </c>
      <c r="H197" s="58"/>
      <c r="I197" s="58">
        <v>6484.4</v>
      </c>
      <c r="J197" s="58">
        <v>6484.4</v>
      </c>
      <c r="K197" s="117">
        <f t="shared" si="61"/>
        <v>0</v>
      </c>
      <c r="L197" s="117">
        <f t="shared" si="62"/>
        <v>0</v>
      </c>
    </row>
    <row r="198" spans="1:12" s="28" customFormat="1" ht="12.6" thickBot="1">
      <c r="A198" s="25" t="s">
        <v>17</v>
      </c>
      <c r="B198" s="29"/>
      <c r="C198" s="18" t="s">
        <v>413</v>
      </c>
      <c r="D198" s="31">
        <f>D199</f>
        <v>11775700</v>
      </c>
      <c r="E198" s="31">
        <f>E199</f>
        <v>11775700</v>
      </c>
      <c r="F198" s="31"/>
      <c r="G198" s="31">
        <f>G199</f>
        <v>11727523.33</v>
      </c>
      <c r="H198" s="31"/>
      <c r="I198" s="31">
        <f>I199</f>
        <v>11727523.33</v>
      </c>
      <c r="J198" s="31">
        <f>J199</f>
        <v>11727523.33</v>
      </c>
      <c r="K198" s="117">
        <f t="shared" si="61"/>
        <v>0</v>
      </c>
      <c r="L198" s="117">
        <f t="shared" si="62"/>
        <v>0</v>
      </c>
    </row>
    <row r="199" spans="1:12" s="20" customFormat="1" ht="42" customHeight="1" thickBot="1">
      <c r="A199" s="16" t="s">
        <v>18</v>
      </c>
      <c r="B199" s="17"/>
      <c r="C199" s="18" t="s">
        <v>414</v>
      </c>
      <c r="D199" s="19">
        <f>D203+D204+D208</f>
        <v>11775700</v>
      </c>
      <c r="E199" s="19">
        <f t="shared" ref="E199:J199" si="78">E203+E204+E208</f>
        <v>11775700</v>
      </c>
      <c r="F199" s="19"/>
      <c r="G199" s="19">
        <f t="shared" ref="G199:I199" si="79">G203+G204+G208</f>
        <v>11727523.33</v>
      </c>
      <c r="H199" s="19"/>
      <c r="I199" s="19">
        <f t="shared" si="79"/>
        <v>11727523.33</v>
      </c>
      <c r="J199" s="19">
        <f t="shared" si="78"/>
        <v>11727523.33</v>
      </c>
      <c r="K199" s="117">
        <f t="shared" si="61"/>
        <v>0</v>
      </c>
      <c r="L199" s="117">
        <f t="shared" si="62"/>
        <v>0</v>
      </c>
    </row>
    <row r="200" spans="1:12" s="20" customFormat="1" ht="113.25" customHeight="1" thickBot="1">
      <c r="A200" s="16" t="s">
        <v>19</v>
      </c>
      <c r="B200" s="17"/>
      <c r="C200" s="18" t="s">
        <v>415</v>
      </c>
      <c r="D200" s="19">
        <f t="shared" ref="D200:I202" si="80">D201</f>
        <v>11457200</v>
      </c>
      <c r="E200" s="19">
        <f t="shared" si="80"/>
        <v>11457200</v>
      </c>
      <c r="F200" s="19"/>
      <c r="G200" s="19">
        <f t="shared" si="80"/>
        <v>11457123.6</v>
      </c>
      <c r="H200" s="19"/>
      <c r="I200" s="19">
        <f t="shared" si="80"/>
        <v>11457123.6</v>
      </c>
      <c r="J200" s="19">
        <f t="shared" ref="J200:J202" si="81">J201</f>
        <v>11457123.6</v>
      </c>
      <c r="K200" s="117">
        <f t="shared" si="61"/>
        <v>0</v>
      </c>
      <c r="L200" s="117">
        <f t="shared" si="62"/>
        <v>0</v>
      </c>
    </row>
    <row r="201" spans="1:12" s="20" customFormat="1" ht="21.6" thickBot="1">
      <c r="A201" s="16" t="s">
        <v>12</v>
      </c>
      <c r="B201" s="17"/>
      <c r="C201" s="18" t="s">
        <v>416</v>
      </c>
      <c r="D201" s="19">
        <f t="shared" si="80"/>
        <v>11457200</v>
      </c>
      <c r="E201" s="19">
        <f t="shared" si="80"/>
        <v>11457200</v>
      </c>
      <c r="F201" s="19"/>
      <c r="G201" s="19">
        <f t="shared" si="80"/>
        <v>11457123.6</v>
      </c>
      <c r="H201" s="19"/>
      <c r="I201" s="19">
        <f t="shared" si="80"/>
        <v>11457123.6</v>
      </c>
      <c r="J201" s="19">
        <f t="shared" si="81"/>
        <v>11457123.6</v>
      </c>
      <c r="K201" s="117">
        <f t="shared" si="61"/>
        <v>0</v>
      </c>
      <c r="L201" s="117">
        <f t="shared" si="62"/>
        <v>0</v>
      </c>
    </row>
    <row r="202" spans="1:12" s="20" customFormat="1" ht="13.8" thickBot="1">
      <c r="A202" s="16" t="s">
        <v>4</v>
      </c>
      <c r="B202" s="17"/>
      <c r="C202" s="18" t="s">
        <v>417</v>
      </c>
      <c r="D202" s="19">
        <f t="shared" si="80"/>
        <v>11457200</v>
      </c>
      <c r="E202" s="19">
        <f t="shared" si="80"/>
        <v>11457200</v>
      </c>
      <c r="F202" s="19"/>
      <c r="G202" s="19">
        <f t="shared" si="80"/>
        <v>11457123.6</v>
      </c>
      <c r="H202" s="19"/>
      <c r="I202" s="19">
        <f t="shared" si="80"/>
        <v>11457123.6</v>
      </c>
      <c r="J202" s="19">
        <f t="shared" si="81"/>
        <v>11457123.6</v>
      </c>
      <c r="K202" s="117">
        <f t="shared" si="61"/>
        <v>0</v>
      </c>
      <c r="L202" s="117">
        <f t="shared" si="62"/>
        <v>0</v>
      </c>
    </row>
    <row r="203" spans="1:12" ht="14.25" customHeight="1" thickBot="1">
      <c r="A203" s="8" t="s">
        <v>86</v>
      </c>
      <c r="B203" s="11"/>
      <c r="C203" s="3" t="s">
        <v>418</v>
      </c>
      <c r="D203" s="14">
        <f>10907200+550000</f>
        <v>11457200</v>
      </c>
      <c r="E203" s="14">
        <f>10907200+550000</f>
        <v>11457200</v>
      </c>
      <c r="F203" s="5"/>
      <c r="G203" s="5">
        <f>10907200+549923.6</f>
        <v>11457123.6</v>
      </c>
      <c r="H203" s="5"/>
      <c r="I203" s="5">
        <f>10907200+549923.6</f>
        <v>11457123.6</v>
      </c>
      <c r="J203" s="5">
        <f>10907200+549923.6</f>
        <v>11457123.6</v>
      </c>
      <c r="K203" s="117">
        <f t="shared" si="61"/>
        <v>0</v>
      </c>
      <c r="L203" s="117">
        <f t="shared" si="62"/>
        <v>0</v>
      </c>
    </row>
    <row r="204" spans="1:12" s="20" customFormat="1" ht="116.25" customHeight="1" thickBot="1">
      <c r="A204" s="16" t="s">
        <v>20</v>
      </c>
      <c r="B204" s="17"/>
      <c r="C204" s="18" t="s">
        <v>419</v>
      </c>
      <c r="D204" s="19">
        <f t="shared" ref="D204:I206" si="82">D205</f>
        <v>70000</v>
      </c>
      <c r="E204" s="19">
        <f t="shared" si="82"/>
        <v>70000</v>
      </c>
      <c r="F204" s="19"/>
      <c r="G204" s="19">
        <f t="shared" si="82"/>
        <v>70000</v>
      </c>
      <c r="H204" s="19"/>
      <c r="I204" s="19">
        <f t="shared" si="82"/>
        <v>70000</v>
      </c>
      <c r="J204" s="19">
        <f t="shared" ref="J204:J206" si="83">J205</f>
        <v>70000</v>
      </c>
      <c r="K204" s="117">
        <f t="shared" si="61"/>
        <v>0</v>
      </c>
      <c r="L204" s="117">
        <f t="shared" si="62"/>
        <v>0</v>
      </c>
    </row>
    <row r="205" spans="1:12" s="20" customFormat="1" ht="43.5" customHeight="1" thickBot="1">
      <c r="A205" s="16" t="s">
        <v>21</v>
      </c>
      <c r="B205" s="17"/>
      <c r="C205" s="18" t="s">
        <v>420</v>
      </c>
      <c r="D205" s="19">
        <f t="shared" si="82"/>
        <v>70000</v>
      </c>
      <c r="E205" s="19">
        <f t="shared" si="82"/>
        <v>70000</v>
      </c>
      <c r="F205" s="19"/>
      <c r="G205" s="19">
        <f t="shared" si="82"/>
        <v>70000</v>
      </c>
      <c r="H205" s="19"/>
      <c r="I205" s="19">
        <f t="shared" si="82"/>
        <v>70000</v>
      </c>
      <c r="J205" s="19">
        <f t="shared" si="83"/>
        <v>70000</v>
      </c>
      <c r="K205" s="117">
        <f t="shared" si="61"/>
        <v>0</v>
      </c>
      <c r="L205" s="117">
        <f t="shared" si="62"/>
        <v>0</v>
      </c>
    </row>
    <row r="206" spans="1:12" s="20" customFormat="1" ht="15.75" customHeight="1" thickBot="1">
      <c r="A206" s="16" t="s">
        <v>22</v>
      </c>
      <c r="B206" s="17"/>
      <c r="C206" s="18" t="s">
        <v>421</v>
      </c>
      <c r="D206" s="19">
        <f t="shared" si="82"/>
        <v>70000</v>
      </c>
      <c r="E206" s="19">
        <f t="shared" si="82"/>
        <v>70000</v>
      </c>
      <c r="F206" s="19"/>
      <c r="G206" s="19">
        <f t="shared" si="82"/>
        <v>70000</v>
      </c>
      <c r="H206" s="19"/>
      <c r="I206" s="19">
        <f t="shared" si="82"/>
        <v>70000</v>
      </c>
      <c r="J206" s="19">
        <f t="shared" si="83"/>
        <v>70000</v>
      </c>
      <c r="K206" s="117">
        <f t="shared" si="61"/>
        <v>0</v>
      </c>
      <c r="L206" s="117">
        <f t="shared" si="62"/>
        <v>0</v>
      </c>
    </row>
    <row r="207" spans="1:12" ht="21.6" thickBot="1">
      <c r="A207" s="8" t="s">
        <v>51</v>
      </c>
      <c r="B207" s="11"/>
      <c r="C207" s="3" t="s">
        <v>422</v>
      </c>
      <c r="D207" s="5">
        <v>70000</v>
      </c>
      <c r="E207" s="5">
        <v>70000</v>
      </c>
      <c r="F207" s="5"/>
      <c r="G207" s="5">
        <v>70000</v>
      </c>
      <c r="H207" s="5"/>
      <c r="I207" s="5">
        <v>70000</v>
      </c>
      <c r="J207" s="5">
        <v>70000</v>
      </c>
      <c r="K207" s="117">
        <f t="shared" si="61"/>
        <v>0</v>
      </c>
      <c r="L207" s="117">
        <f t="shared" si="62"/>
        <v>0</v>
      </c>
    </row>
    <row r="208" spans="1:12" s="20" customFormat="1" ht="126" customHeight="1" thickBot="1">
      <c r="A208" s="16" t="s">
        <v>40</v>
      </c>
      <c r="B208" s="17"/>
      <c r="C208" s="18" t="s">
        <v>225</v>
      </c>
      <c r="D208" s="19">
        <f t="shared" ref="D208:I209" si="84">D209</f>
        <v>248500</v>
      </c>
      <c r="E208" s="19">
        <f t="shared" si="84"/>
        <v>248500</v>
      </c>
      <c r="F208" s="19"/>
      <c r="G208" s="19">
        <f t="shared" si="84"/>
        <v>200399.73</v>
      </c>
      <c r="H208" s="19"/>
      <c r="I208" s="19">
        <f t="shared" si="84"/>
        <v>200399.73</v>
      </c>
      <c r="J208" s="19">
        <f t="shared" ref="J208:J209" si="85">J209</f>
        <v>200399.73</v>
      </c>
      <c r="K208" s="117">
        <f t="shared" si="61"/>
        <v>0</v>
      </c>
      <c r="L208" s="117">
        <f t="shared" si="62"/>
        <v>0</v>
      </c>
    </row>
    <row r="209" spans="1:12" s="20" customFormat="1" ht="20.25" customHeight="1" thickBot="1">
      <c r="A209" s="61" t="s">
        <v>128</v>
      </c>
      <c r="B209" s="17"/>
      <c r="C209" s="18" t="s">
        <v>423</v>
      </c>
      <c r="D209" s="19">
        <f t="shared" si="84"/>
        <v>248500</v>
      </c>
      <c r="E209" s="19">
        <f t="shared" si="84"/>
        <v>248500</v>
      </c>
      <c r="F209" s="19"/>
      <c r="G209" s="19">
        <f t="shared" si="84"/>
        <v>200399.73</v>
      </c>
      <c r="H209" s="19"/>
      <c r="I209" s="19">
        <f t="shared" si="84"/>
        <v>200399.73</v>
      </c>
      <c r="J209" s="19">
        <f t="shared" si="85"/>
        <v>200399.73</v>
      </c>
      <c r="K209" s="117">
        <f t="shared" si="61"/>
        <v>0</v>
      </c>
      <c r="L209" s="117">
        <f t="shared" si="62"/>
        <v>0</v>
      </c>
    </row>
    <row r="210" spans="1:12" s="20" customFormat="1" ht="20.25" customHeight="1" thickBot="1">
      <c r="A210" s="61" t="s">
        <v>129</v>
      </c>
      <c r="B210" s="17"/>
      <c r="C210" s="18" t="s">
        <v>424</v>
      </c>
      <c r="D210" s="19">
        <f>D211</f>
        <v>248500</v>
      </c>
      <c r="E210" s="19">
        <f>+E211</f>
        <v>248500</v>
      </c>
      <c r="F210" s="19"/>
      <c r="G210" s="19">
        <f>G211</f>
        <v>200399.73</v>
      </c>
      <c r="H210" s="19"/>
      <c r="I210" s="19">
        <f>I211</f>
        <v>200399.73</v>
      </c>
      <c r="J210" s="19">
        <f>J211</f>
        <v>200399.73</v>
      </c>
      <c r="K210" s="117">
        <f t="shared" si="61"/>
        <v>0</v>
      </c>
      <c r="L210" s="117">
        <f t="shared" si="62"/>
        <v>0</v>
      </c>
    </row>
    <row r="211" spans="1:12" s="20" customFormat="1" ht="21.6" thickBot="1">
      <c r="A211" s="16" t="s">
        <v>12</v>
      </c>
      <c r="B211" s="17"/>
      <c r="C211" s="18" t="s">
        <v>425</v>
      </c>
      <c r="D211" s="19">
        <f t="shared" ref="D211:I211" si="86">D212</f>
        <v>248500</v>
      </c>
      <c r="E211" s="19">
        <f t="shared" si="86"/>
        <v>248500</v>
      </c>
      <c r="F211" s="19"/>
      <c r="G211" s="19">
        <f t="shared" si="86"/>
        <v>200399.73</v>
      </c>
      <c r="H211" s="19"/>
      <c r="I211" s="19">
        <f t="shared" si="86"/>
        <v>200399.73</v>
      </c>
      <c r="J211" s="19">
        <f t="shared" ref="J211" si="87">J212</f>
        <v>200399.73</v>
      </c>
      <c r="K211" s="117">
        <f t="shared" si="61"/>
        <v>0</v>
      </c>
      <c r="L211" s="117">
        <f t="shared" si="62"/>
        <v>0</v>
      </c>
    </row>
    <row r="212" spans="1:12" s="20" customFormat="1" ht="13.8" thickBot="1">
      <c r="A212" s="16" t="s">
        <v>41</v>
      </c>
      <c r="B212" s="17"/>
      <c r="C212" s="18" t="s">
        <v>426</v>
      </c>
      <c r="D212" s="19">
        <f>D213+D214</f>
        <v>248500</v>
      </c>
      <c r="E212" s="19">
        <f>E213+E214</f>
        <v>248500</v>
      </c>
      <c r="F212" s="19"/>
      <c r="G212" s="19">
        <f>G213+G214</f>
        <v>200399.73</v>
      </c>
      <c r="H212" s="19"/>
      <c r="I212" s="19">
        <f>I213+I214</f>
        <v>200399.73</v>
      </c>
      <c r="J212" s="19">
        <f>J213+J214</f>
        <v>200399.73</v>
      </c>
      <c r="K212" s="117">
        <f t="shared" si="61"/>
        <v>0</v>
      </c>
      <c r="L212" s="117">
        <f t="shared" si="62"/>
        <v>0</v>
      </c>
    </row>
    <row r="213" spans="1:12" s="20" customFormat="1" ht="13.8" thickBot="1">
      <c r="A213" s="8" t="s">
        <v>84</v>
      </c>
      <c r="B213" s="11"/>
      <c r="C213" s="4" t="s">
        <v>427</v>
      </c>
      <c r="D213" s="5">
        <v>48000</v>
      </c>
      <c r="E213" s="5">
        <v>48000</v>
      </c>
      <c r="F213" s="5"/>
      <c r="G213" s="5">
        <v>0</v>
      </c>
      <c r="H213" s="5"/>
      <c r="I213" s="5">
        <v>0</v>
      </c>
      <c r="J213" s="5">
        <v>0</v>
      </c>
      <c r="K213" s="117">
        <f t="shared" si="61"/>
        <v>0</v>
      </c>
      <c r="L213" s="117">
        <f t="shared" si="62"/>
        <v>0</v>
      </c>
    </row>
    <row r="214" spans="1:12" s="24" customFormat="1" ht="13.8" thickBot="1">
      <c r="A214" s="8" t="s">
        <v>42</v>
      </c>
      <c r="B214" s="11"/>
      <c r="C214" s="3" t="s">
        <v>428</v>
      </c>
      <c r="D214" s="5">
        <v>200500</v>
      </c>
      <c r="E214" s="5">
        <v>200500</v>
      </c>
      <c r="F214" s="5"/>
      <c r="G214" s="5">
        <v>200399.73</v>
      </c>
      <c r="H214" s="5"/>
      <c r="I214" s="5">
        <v>200399.73</v>
      </c>
      <c r="J214" s="5">
        <v>200399.73</v>
      </c>
      <c r="K214" s="117">
        <f t="shared" si="61"/>
        <v>0</v>
      </c>
      <c r="L214" s="117">
        <f t="shared" si="62"/>
        <v>0</v>
      </c>
    </row>
    <row r="215" spans="1:12" s="28" customFormat="1" ht="12.6" thickBot="1">
      <c r="A215" s="25" t="s">
        <v>70</v>
      </c>
      <c r="B215" s="29"/>
      <c r="C215" s="18" t="s">
        <v>429</v>
      </c>
      <c r="D215" s="31">
        <f>D217+D224+D229+D234</f>
        <v>688628.39</v>
      </c>
      <c r="E215" s="31">
        <f>E216+E224+E229+E234</f>
        <v>688628.39</v>
      </c>
      <c r="F215" s="31"/>
      <c r="G215" s="31">
        <f>G216+G224+G229+G234</f>
        <v>480784.98</v>
      </c>
      <c r="H215" s="31"/>
      <c r="I215" s="31">
        <f>I216+I224+I229+I234</f>
        <v>480784.98</v>
      </c>
      <c r="J215" s="31">
        <f>J216+J224+J229+J234</f>
        <v>480784.98</v>
      </c>
      <c r="K215" s="117">
        <f t="shared" si="61"/>
        <v>0</v>
      </c>
      <c r="L215" s="117">
        <f t="shared" si="62"/>
        <v>0</v>
      </c>
    </row>
    <row r="216" spans="1:12" s="20" customFormat="1" ht="20.25" customHeight="1" thickBot="1">
      <c r="A216" s="16" t="s">
        <v>43</v>
      </c>
      <c r="B216" s="17"/>
      <c r="C216" s="18" t="s">
        <v>430</v>
      </c>
      <c r="D216" s="19">
        <f t="shared" ref="D216:I217" si="88">D217</f>
        <v>624128.39</v>
      </c>
      <c r="E216" s="19">
        <f t="shared" si="88"/>
        <v>624128.39</v>
      </c>
      <c r="F216" s="19"/>
      <c r="G216" s="19">
        <f t="shared" si="88"/>
        <v>460784.98</v>
      </c>
      <c r="H216" s="19"/>
      <c r="I216" s="19">
        <f t="shared" si="88"/>
        <v>460784.98</v>
      </c>
      <c r="J216" s="19">
        <f t="shared" ref="J216:J217" si="89">J217</f>
        <v>460784.98</v>
      </c>
      <c r="K216" s="117">
        <f t="shared" si="61"/>
        <v>0</v>
      </c>
      <c r="L216" s="117">
        <f t="shared" si="62"/>
        <v>0</v>
      </c>
    </row>
    <row r="217" spans="1:12" s="20" customFormat="1" ht="83.25" customHeight="1" thickBot="1">
      <c r="A217" s="16" t="s">
        <v>38</v>
      </c>
      <c r="B217" s="17"/>
      <c r="C217" s="18" t="s">
        <v>431</v>
      </c>
      <c r="D217" s="19">
        <f t="shared" si="88"/>
        <v>624128.39</v>
      </c>
      <c r="E217" s="19">
        <f t="shared" si="88"/>
        <v>624128.39</v>
      </c>
      <c r="F217" s="19"/>
      <c r="G217" s="19">
        <f t="shared" si="88"/>
        <v>460784.98</v>
      </c>
      <c r="H217" s="19"/>
      <c r="I217" s="19">
        <f t="shared" si="88"/>
        <v>460784.98</v>
      </c>
      <c r="J217" s="19">
        <f t="shared" si="89"/>
        <v>460784.98</v>
      </c>
      <c r="K217" s="117">
        <f t="shared" ref="K217:K277" si="90">J217-I217</f>
        <v>0</v>
      </c>
      <c r="L217" s="117">
        <f t="shared" ref="L217:L277" si="91">K217</f>
        <v>0</v>
      </c>
    </row>
    <row r="218" spans="1:12" s="20" customFormat="1" ht="21.6" thickBot="1">
      <c r="A218" s="16" t="s">
        <v>12</v>
      </c>
      <c r="B218" s="17"/>
      <c r="C218" s="18" t="s">
        <v>432</v>
      </c>
      <c r="D218" s="19">
        <f>D219+D222+D223</f>
        <v>624128.39</v>
      </c>
      <c r="E218" s="19">
        <f>E219+E222+E223</f>
        <v>624128.39</v>
      </c>
      <c r="F218" s="19"/>
      <c r="G218" s="19">
        <f>G219+G222+G223</f>
        <v>460784.98</v>
      </c>
      <c r="H218" s="19"/>
      <c r="I218" s="19">
        <f>I219+I222+I223</f>
        <v>460784.98</v>
      </c>
      <c r="J218" s="19">
        <f>J219+J222+J223</f>
        <v>460784.98</v>
      </c>
      <c r="K218" s="117">
        <f t="shared" si="90"/>
        <v>0</v>
      </c>
      <c r="L218" s="117">
        <f t="shared" si="91"/>
        <v>0</v>
      </c>
    </row>
    <row r="219" spans="1:12" s="20" customFormat="1" ht="13.8" thickBot="1">
      <c r="A219" s="16" t="s">
        <v>4</v>
      </c>
      <c r="B219" s="17"/>
      <c r="C219" s="18" t="s">
        <v>433</v>
      </c>
      <c r="D219" s="19">
        <f>D220+D221</f>
        <v>551828.39</v>
      </c>
      <c r="E219" s="19">
        <f>E220+E221</f>
        <v>551828.39</v>
      </c>
      <c r="F219" s="19"/>
      <c r="G219" s="19">
        <f>G220+G221</f>
        <v>388705.38</v>
      </c>
      <c r="H219" s="19"/>
      <c r="I219" s="19">
        <f>I220+I221</f>
        <v>388705.38</v>
      </c>
      <c r="J219" s="19">
        <f>J220+J221</f>
        <v>388705.38</v>
      </c>
      <c r="K219" s="117">
        <f t="shared" si="90"/>
        <v>0</v>
      </c>
      <c r="L219" s="117">
        <f t="shared" si="91"/>
        <v>0</v>
      </c>
    </row>
    <row r="220" spans="1:12" ht="13.8" thickBot="1">
      <c r="A220" s="8" t="s">
        <v>87</v>
      </c>
      <c r="B220" s="11"/>
      <c r="C220" s="3" t="s">
        <v>434</v>
      </c>
      <c r="D220" s="5">
        <v>250100</v>
      </c>
      <c r="E220" s="5">
        <v>250100</v>
      </c>
      <c r="F220" s="5"/>
      <c r="G220" s="5">
        <v>247746.18</v>
      </c>
      <c r="H220" s="5"/>
      <c r="I220" s="5">
        <v>247746.18</v>
      </c>
      <c r="J220" s="5">
        <v>247746.18</v>
      </c>
      <c r="K220" s="117">
        <f t="shared" si="90"/>
        <v>0</v>
      </c>
      <c r="L220" s="117">
        <f t="shared" si="91"/>
        <v>0</v>
      </c>
    </row>
    <row r="221" spans="1:12" ht="13.5" customHeight="1" thickBot="1">
      <c r="A221" s="8" t="s">
        <v>84</v>
      </c>
      <c r="B221" s="11"/>
      <c r="C221" s="3" t="s">
        <v>435</v>
      </c>
      <c r="D221" s="5">
        <f>239178.39+62550</f>
        <v>301728.39</v>
      </c>
      <c r="E221" s="5">
        <f>239178.39+62550</f>
        <v>301728.39</v>
      </c>
      <c r="F221" s="5"/>
      <c r="G221" s="5">
        <f>62268+78691.2</f>
        <v>140959.20000000001</v>
      </c>
      <c r="H221" s="5"/>
      <c r="I221" s="5">
        <f>62268+78691.2</f>
        <v>140959.20000000001</v>
      </c>
      <c r="J221" s="5">
        <f>62268+78691.2</f>
        <v>140959.20000000001</v>
      </c>
      <c r="K221" s="117">
        <f t="shared" si="90"/>
        <v>0</v>
      </c>
      <c r="L221" s="117">
        <f t="shared" si="91"/>
        <v>0</v>
      </c>
    </row>
    <row r="222" spans="1:12" ht="12.6" customHeight="1" thickBot="1">
      <c r="A222" s="8" t="s">
        <v>86</v>
      </c>
      <c r="B222" s="11"/>
      <c r="C222" s="3" t="s">
        <v>436</v>
      </c>
      <c r="D222" s="5">
        <f>19800</f>
        <v>19800</v>
      </c>
      <c r="E222" s="5">
        <v>19800</v>
      </c>
      <c r="F222" s="5"/>
      <c r="G222" s="5">
        <v>19800</v>
      </c>
      <c r="H222" s="5"/>
      <c r="I222" s="5">
        <v>19800</v>
      </c>
      <c r="J222" s="5">
        <v>19800</v>
      </c>
      <c r="K222" s="117">
        <f t="shared" si="90"/>
        <v>0</v>
      </c>
      <c r="L222" s="117">
        <f t="shared" si="91"/>
        <v>0</v>
      </c>
    </row>
    <row r="223" spans="1:12" ht="10.5" customHeight="1" thickBot="1">
      <c r="A223" s="8" t="s">
        <v>88</v>
      </c>
      <c r="B223" s="11"/>
      <c r="C223" s="3" t="s">
        <v>437</v>
      </c>
      <c r="D223" s="5">
        <v>52500</v>
      </c>
      <c r="E223" s="5">
        <v>52500</v>
      </c>
      <c r="F223" s="5"/>
      <c r="G223" s="5">
        <f>52279.6</f>
        <v>52279.6</v>
      </c>
      <c r="H223" s="5"/>
      <c r="I223" s="5">
        <f>52279.6</f>
        <v>52279.6</v>
      </c>
      <c r="J223" s="5">
        <f>52279.6</f>
        <v>52279.6</v>
      </c>
      <c r="K223" s="117">
        <f t="shared" si="90"/>
        <v>0</v>
      </c>
      <c r="L223" s="117">
        <f t="shared" si="91"/>
        <v>0</v>
      </c>
    </row>
    <row r="224" spans="1:12" s="20" customFormat="1" ht="21" customHeight="1" thickBot="1">
      <c r="A224" s="16" t="s">
        <v>44</v>
      </c>
      <c r="B224" s="17"/>
      <c r="C224" s="18" t="s">
        <v>438</v>
      </c>
      <c r="D224" s="19">
        <f t="shared" ref="D224:I225" si="92">D225</f>
        <v>5000</v>
      </c>
      <c r="E224" s="19">
        <f t="shared" si="92"/>
        <v>5000</v>
      </c>
      <c r="F224" s="19"/>
      <c r="G224" s="19">
        <f t="shared" si="92"/>
        <v>5000</v>
      </c>
      <c r="H224" s="19"/>
      <c r="I224" s="19">
        <f t="shared" si="92"/>
        <v>5000</v>
      </c>
      <c r="J224" s="19">
        <f t="shared" ref="J224:J225" si="93">J225</f>
        <v>5000</v>
      </c>
      <c r="K224" s="117">
        <f t="shared" si="90"/>
        <v>0</v>
      </c>
      <c r="L224" s="117">
        <f t="shared" si="91"/>
        <v>0</v>
      </c>
    </row>
    <row r="225" spans="1:12" s="20" customFormat="1" ht="74.25" customHeight="1" thickBot="1">
      <c r="A225" s="16" t="s">
        <v>67</v>
      </c>
      <c r="B225" s="17"/>
      <c r="C225" s="18" t="s">
        <v>439</v>
      </c>
      <c r="D225" s="19">
        <f t="shared" si="92"/>
        <v>5000</v>
      </c>
      <c r="E225" s="19">
        <f t="shared" si="92"/>
        <v>5000</v>
      </c>
      <c r="F225" s="19"/>
      <c r="G225" s="19">
        <f t="shared" si="92"/>
        <v>5000</v>
      </c>
      <c r="H225" s="19"/>
      <c r="I225" s="19">
        <f t="shared" si="92"/>
        <v>5000</v>
      </c>
      <c r="J225" s="19">
        <f t="shared" si="93"/>
        <v>5000</v>
      </c>
      <c r="K225" s="117">
        <f t="shared" si="90"/>
        <v>0</v>
      </c>
      <c r="L225" s="117">
        <f t="shared" si="91"/>
        <v>0</v>
      </c>
    </row>
    <row r="226" spans="1:12" s="20" customFormat="1" ht="33.6" customHeight="1" thickBot="1">
      <c r="A226" s="16" t="s">
        <v>12</v>
      </c>
      <c r="B226" s="17"/>
      <c r="C226" s="18" t="s">
        <v>440</v>
      </c>
      <c r="D226" s="19">
        <f>D228</f>
        <v>5000</v>
      </c>
      <c r="E226" s="19">
        <f>E228</f>
        <v>5000</v>
      </c>
      <c r="F226" s="19"/>
      <c r="G226" s="19">
        <f>G228</f>
        <v>5000</v>
      </c>
      <c r="H226" s="19"/>
      <c r="I226" s="19">
        <f>I228</f>
        <v>5000</v>
      </c>
      <c r="J226" s="19">
        <f>J228</f>
        <v>5000</v>
      </c>
      <c r="K226" s="117">
        <f t="shared" si="90"/>
        <v>0</v>
      </c>
      <c r="L226" s="117">
        <f t="shared" si="91"/>
        <v>0</v>
      </c>
    </row>
    <row r="227" spans="1:12" s="20" customFormat="1" ht="12.75" customHeight="1" thickBot="1">
      <c r="A227" s="16" t="s">
        <v>4</v>
      </c>
      <c r="B227" s="17"/>
      <c r="C227" s="18" t="s">
        <v>441</v>
      </c>
      <c r="D227" s="19">
        <f>SUM(D228)</f>
        <v>5000</v>
      </c>
      <c r="E227" s="19">
        <f>SUM(E228)</f>
        <v>5000</v>
      </c>
      <c r="F227" s="19"/>
      <c r="G227" s="19">
        <f>SUM(G228)</f>
        <v>5000</v>
      </c>
      <c r="H227" s="19"/>
      <c r="I227" s="19">
        <f>SUM(I228)</f>
        <v>5000</v>
      </c>
      <c r="J227" s="19">
        <f>SUM(J228)</f>
        <v>5000</v>
      </c>
      <c r="K227" s="117">
        <f t="shared" si="90"/>
        <v>0</v>
      </c>
      <c r="L227" s="117">
        <f t="shared" si="91"/>
        <v>0</v>
      </c>
    </row>
    <row r="228" spans="1:12" ht="10.5" customHeight="1" thickBot="1">
      <c r="A228" s="8" t="s">
        <v>84</v>
      </c>
      <c r="B228" s="11"/>
      <c r="C228" s="3" t="s">
        <v>442</v>
      </c>
      <c r="D228" s="5">
        <v>5000</v>
      </c>
      <c r="E228" s="5">
        <v>5000</v>
      </c>
      <c r="F228" s="5"/>
      <c r="G228" s="5">
        <v>5000</v>
      </c>
      <c r="H228" s="5"/>
      <c r="I228" s="5">
        <v>5000</v>
      </c>
      <c r="J228" s="5">
        <v>5000</v>
      </c>
      <c r="K228" s="117">
        <f t="shared" si="90"/>
        <v>0</v>
      </c>
      <c r="L228" s="117">
        <f t="shared" si="91"/>
        <v>0</v>
      </c>
    </row>
    <row r="229" spans="1:12" s="20" customFormat="1" ht="33" customHeight="1" thickBot="1">
      <c r="A229" s="16" t="s">
        <v>45</v>
      </c>
      <c r="B229" s="17"/>
      <c r="C229" s="18" t="s">
        <v>443</v>
      </c>
      <c r="D229" s="19">
        <f t="shared" ref="D229:I230" si="94">D230</f>
        <v>15400</v>
      </c>
      <c r="E229" s="19">
        <f t="shared" si="94"/>
        <v>15400</v>
      </c>
      <c r="F229" s="19"/>
      <c r="G229" s="19">
        <f t="shared" si="94"/>
        <v>15000</v>
      </c>
      <c r="H229" s="19"/>
      <c r="I229" s="19">
        <f t="shared" si="94"/>
        <v>15000</v>
      </c>
      <c r="J229" s="19">
        <f t="shared" ref="J229:J230" si="95">J230</f>
        <v>15000</v>
      </c>
      <c r="K229" s="117">
        <f t="shared" si="90"/>
        <v>0</v>
      </c>
      <c r="L229" s="117">
        <f t="shared" si="91"/>
        <v>0</v>
      </c>
    </row>
    <row r="230" spans="1:12" s="20" customFormat="1" ht="73.5" customHeight="1" thickBot="1">
      <c r="A230" s="16" t="s">
        <v>46</v>
      </c>
      <c r="B230" s="17"/>
      <c r="C230" s="18" t="s">
        <v>444</v>
      </c>
      <c r="D230" s="19">
        <f t="shared" si="94"/>
        <v>15400</v>
      </c>
      <c r="E230" s="19">
        <f t="shared" si="94"/>
        <v>15400</v>
      </c>
      <c r="F230" s="19"/>
      <c r="G230" s="19">
        <f t="shared" si="94"/>
        <v>15000</v>
      </c>
      <c r="H230" s="19"/>
      <c r="I230" s="19">
        <f t="shared" si="94"/>
        <v>15000</v>
      </c>
      <c r="J230" s="19">
        <f t="shared" si="95"/>
        <v>15000</v>
      </c>
      <c r="K230" s="117">
        <f t="shared" si="90"/>
        <v>0</v>
      </c>
      <c r="L230" s="117">
        <f t="shared" si="91"/>
        <v>0</v>
      </c>
    </row>
    <row r="231" spans="1:12" s="20" customFormat="1" ht="21.6" thickBot="1">
      <c r="A231" s="16" t="s">
        <v>12</v>
      </c>
      <c r="B231" s="17"/>
      <c r="C231" s="18" t="s">
        <v>445</v>
      </c>
      <c r="D231" s="19">
        <f>D233</f>
        <v>15400</v>
      </c>
      <c r="E231" s="19">
        <f>E233</f>
        <v>15400</v>
      </c>
      <c r="F231" s="19"/>
      <c r="G231" s="19">
        <f>G233</f>
        <v>15000</v>
      </c>
      <c r="H231" s="19"/>
      <c r="I231" s="19">
        <f>I233</f>
        <v>15000</v>
      </c>
      <c r="J231" s="19">
        <f>J233</f>
        <v>15000</v>
      </c>
      <c r="K231" s="117">
        <f t="shared" si="90"/>
        <v>0</v>
      </c>
      <c r="L231" s="117">
        <f t="shared" si="91"/>
        <v>0</v>
      </c>
    </row>
    <row r="232" spans="1:12" s="20" customFormat="1" ht="13.8" thickBot="1">
      <c r="A232" s="16" t="s">
        <v>4</v>
      </c>
      <c r="B232" s="17"/>
      <c r="C232" s="18" t="s">
        <v>446</v>
      </c>
      <c r="D232" s="19">
        <f>SUM(D233)</f>
        <v>15400</v>
      </c>
      <c r="E232" s="19">
        <f>SUM(E233)</f>
        <v>15400</v>
      </c>
      <c r="F232" s="19"/>
      <c r="G232" s="19">
        <f>SUM(G233)</f>
        <v>15000</v>
      </c>
      <c r="H232" s="19"/>
      <c r="I232" s="19">
        <f>SUM(I233)</f>
        <v>15000</v>
      </c>
      <c r="J232" s="19">
        <f>SUM(J233)</f>
        <v>15000</v>
      </c>
      <c r="K232" s="117">
        <f t="shared" si="90"/>
        <v>0</v>
      </c>
      <c r="L232" s="117">
        <f t="shared" si="91"/>
        <v>0</v>
      </c>
    </row>
    <row r="233" spans="1:12" ht="13.8" thickBot="1">
      <c r="A233" s="8" t="s">
        <v>84</v>
      </c>
      <c r="B233" s="11"/>
      <c r="C233" s="3" t="s">
        <v>447</v>
      </c>
      <c r="D233" s="5">
        <v>15400</v>
      </c>
      <c r="E233" s="5">
        <v>15400</v>
      </c>
      <c r="F233" s="5"/>
      <c r="G233" s="5">
        <v>15000</v>
      </c>
      <c r="H233" s="5"/>
      <c r="I233" s="5">
        <v>15000</v>
      </c>
      <c r="J233" s="5">
        <v>15000</v>
      </c>
      <c r="K233" s="117">
        <f t="shared" si="90"/>
        <v>0</v>
      </c>
      <c r="L233" s="117">
        <f t="shared" si="91"/>
        <v>0</v>
      </c>
    </row>
    <row r="234" spans="1:12" s="20" customFormat="1" ht="23.1" customHeight="1" thickBot="1">
      <c r="A234" s="16" t="s">
        <v>47</v>
      </c>
      <c r="B234" s="17"/>
      <c r="C234" s="18" t="s">
        <v>448</v>
      </c>
      <c r="D234" s="19">
        <f t="shared" ref="D234:I235" si="96">D235</f>
        <v>44100</v>
      </c>
      <c r="E234" s="19">
        <f t="shared" si="96"/>
        <v>44100</v>
      </c>
      <c r="F234" s="19"/>
      <c r="G234" s="19">
        <f t="shared" si="96"/>
        <v>0</v>
      </c>
      <c r="H234" s="19"/>
      <c r="I234" s="19">
        <f t="shared" si="96"/>
        <v>0</v>
      </c>
      <c r="J234" s="19">
        <f t="shared" ref="J234:J235" si="97">J235</f>
        <v>0</v>
      </c>
      <c r="K234" s="117">
        <f t="shared" si="90"/>
        <v>0</v>
      </c>
      <c r="L234" s="117">
        <f t="shared" si="91"/>
        <v>0</v>
      </c>
    </row>
    <row r="235" spans="1:12" s="20" customFormat="1" ht="75.75" customHeight="1" thickBot="1">
      <c r="A235" s="61" t="s">
        <v>48</v>
      </c>
      <c r="B235" s="17"/>
      <c r="C235" s="18" t="s">
        <v>449</v>
      </c>
      <c r="D235" s="19">
        <f t="shared" si="96"/>
        <v>44100</v>
      </c>
      <c r="E235" s="19">
        <f t="shared" si="96"/>
        <v>44100</v>
      </c>
      <c r="F235" s="19"/>
      <c r="G235" s="19">
        <f t="shared" si="96"/>
        <v>0</v>
      </c>
      <c r="H235" s="19"/>
      <c r="I235" s="19">
        <f t="shared" si="96"/>
        <v>0</v>
      </c>
      <c r="J235" s="19">
        <f t="shared" si="97"/>
        <v>0</v>
      </c>
      <c r="K235" s="117">
        <f t="shared" si="90"/>
        <v>0</v>
      </c>
      <c r="L235" s="117">
        <f t="shared" si="91"/>
        <v>0</v>
      </c>
    </row>
    <row r="236" spans="1:12" s="20" customFormat="1" ht="21.6" thickBot="1">
      <c r="A236" s="16" t="s">
        <v>12</v>
      </c>
      <c r="B236" s="17"/>
      <c r="C236" s="18" t="s">
        <v>450</v>
      </c>
      <c r="D236" s="19">
        <f>D237+D239</f>
        <v>44100</v>
      </c>
      <c r="E236" s="19">
        <f>E238+E239</f>
        <v>44100</v>
      </c>
      <c r="F236" s="19"/>
      <c r="G236" s="19">
        <f>G238+G239</f>
        <v>0</v>
      </c>
      <c r="H236" s="19"/>
      <c r="I236" s="19">
        <f>I238+I239</f>
        <v>0</v>
      </c>
      <c r="J236" s="19">
        <f>J238+J239</f>
        <v>0</v>
      </c>
      <c r="K236" s="117">
        <f t="shared" si="90"/>
        <v>0</v>
      </c>
      <c r="L236" s="117">
        <f t="shared" si="91"/>
        <v>0</v>
      </c>
    </row>
    <row r="237" spans="1:12" s="20" customFormat="1" ht="13.8" thickBot="1">
      <c r="A237" s="16" t="s">
        <v>4</v>
      </c>
      <c r="B237" s="17"/>
      <c r="C237" s="18" t="s">
        <v>451</v>
      </c>
      <c r="D237" s="19">
        <f>D238</f>
        <v>2100</v>
      </c>
      <c r="E237" s="19">
        <f>SUM(E238:E238)</f>
        <v>2100</v>
      </c>
      <c r="F237" s="19"/>
      <c r="G237" s="19">
        <f>SUM(G238:G238)</f>
        <v>0</v>
      </c>
      <c r="H237" s="19"/>
      <c r="I237" s="19">
        <f>SUM(I238:I238)</f>
        <v>0</v>
      </c>
      <c r="J237" s="19">
        <f>SUM(J238:J238)</f>
        <v>0</v>
      </c>
      <c r="K237" s="117">
        <f t="shared" si="90"/>
        <v>0</v>
      </c>
      <c r="L237" s="117">
        <f t="shared" si="91"/>
        <v>0</v>
      </c>
    </row>
    <row r="238" spans="1:12" ht="13.8" thickBot="1">
      <c r="A238" s="8" t="s">
        <v>85</v>
      </c>
      <c r="B238" s="11"/>
      <c r="C238" s="3" t="s">
        <v>452</v>
      </c>
      <c r="D238" s="5">
        <v>2100</v>
      </c>
      <c r="E238" s="5">
        <v>2100</v>
      </c>
      <c r="F238" s="5"/>
      <c r="G238" s="5">
        <v>0</v>
      </c>
      <c r="H238" s="5"/>
      <c r="I238" s="5">
        <v>0</v>
      </c>
      <c r="J238" s="5">
        <v>0</v>
      </c>
      <c r="K238" s="117">
        <f t="shared" si="90"/>
        <v>0</v>
      </c>
      <c r="L238" s="117">
        <f t="shared" si="91"/>
        <v>0</v>
      </c>
    </row>
    <row r="239" spans="1:12" ht="14.25" customHeight="1" thickBot="1">
      <c r="A239" s="8" t="s">
        <v>88</v>
      </c>
      <c r="B239" s="11"/>
      <c r="C239" s="3" t="s">
        <v>232</v>
      </c>
      <c r="D239" s="5">
        <f>42000</f>
        <v>42000</v>
      </c>
      <c r="E239" s="5">
        <f>42000</f>
        <v>42000</v>
      </c>
      <c r="F239" s="5"/>
      <c r="G239" s="5">
        <v>0</v>
      </c>
      <c r="H239" s="5"/>
      <c r="I239" s="5">
        <v>0</v>
      </c>
      <c r="J239" s="5">
        <v>0</v>
      </c>
      <c r="K239" s="117">
        <f t="shared" si="90"/>
        <v>0</v>
      </c>
      <c r="L239" s="117">
        <f t="shared" si="91"/>
        <v>0</v>
      </c>
    </row>
    <row r="240" spans="1:12" s="83" customFormat="1" ht="14.25" customHeight="1" thickBot="1">
      <c r="A240" s="87" t="s">
        <v>227</v>
      </c>
      <c r="B240" s="64"/>
      <c r="C240" s="18" t="s">
        <v>226</v>
      </c>
      <c r="D240" s="19">
        <f t="shared" ref="D240:D242" si="98">D241</f>
        <v>30000</v>
      </c>
      <c r="E240" s="19">
        <f t="shared" ref="E240:E242" si="99">E241</f>
        <v>30000</v>
      </c>
      <c r="F240" s="19"/>
      <c r="G240" s="19">
        <f t="shared" ref="G240:I242" si="100">G241</f>
        <v>30000</v>
      </c>
      <c r="H240" s="19"/>
      <c r="I240" s="19">
        <f t="shared" si="100"/>
        <v>30000</v>
      </c>
      <c r="J240" s="19">
        <f t="shared" ref="J240:J243" si="101">J241</f>
        <v>30000</v>
      </c>
      <c r="K240" s="117">
        <f t="shared" si="90"/>
        <v>0</v>
      </c>
      <c r="L240" s="117">
        <f t="shared" si="91"/>
        <v>0</v>
      </c>
    </row>
    <row r="241" spans="1:12" s="83" customFormat="1" ht="40.200000000000003" thickBot="1">
      <c r="A241" s="88" t="s">
        <v>228</v>
      </c>
      <c r="B241" s="64"/>
      <c r="C241" s="18" t="s">
        <v>453</v>
      </c>
      <c r="D241" s="19">
        <f t="shared" si="98"/>
        <v>30000</v>
      </c>
      <c r="E241" s="19">
        <f t="shared" si="99"/>
        <v>30000</v>
      </c>
      <c r="F241" s="19"/>
      <c r="G241" s="19">
        <f t="shared" si="100"/>
        <v>30000</v>
      </c>
      <c r="H241" s="19"/>
      <c r="I241" s="19">
        <f t="shared" si="100"/>
        <v>30000</v>
      </c>
      <c r="J241" s="19">
        <f t="shared" si="101"/>
        <v>30000</v>
      </c>
      <c r="K241" s="117">
        <f t="shared" si="90"/>
        <v>0</v>
      </c>
      <c r="L241" s="117">
        <f t="shared" si="91"/>
        <v>0</v>
      </c>
    </row>
    <row r="242" spans="1:12" s="83" customFormat="1" ht="42" customHeight="1" thickBot="1">
      <c r="A242" s="88" t="s">
        <v>129</v>
      </c>
      <c r="B242" s="64"/>
      <c r="C242" s="18" t="s">
        <v>453</v>
      </c>
      <c r="D242" s="19">
        <f t="shared" si="98"/>
        <v>30000</v>
      </c>
      <c r="E242" s="19">
        <f t="shared" si="99"/>
        <v>30000</v>
      </c>
      <c r="F242" s="19"/>
      <c r="G242" s="19">
        <f t="shared" si="100"/>
        <v>30000</v>
      </c>
      <c r="H242" s="19"/>
      <c r="I242" s="19">
        <f t="shared" si="100"/>
        <v>30000</v>
      </c>
      <c r="J242" s="19">
        <f t="shared" si="101"/>
        <v>30000</v>
      </c>
      <c r="K242" s="117">
        <f t="shared" si="90"/>
        <v>0</v>
      </c>
      <c r="L242" s="117">
        <f t="shared" si="91"/>
        <v>0</v>
      </c>
    </row>
    <row r="243" spans="1:12" s="83" customFormat="1" ht="44.4" customHeight="1" thickBot="1">
      <c r="A243" s="88" t="s">
        <v>12</v>
      </c>
      <c r="B243" s="64"/>
      <c r="C243" s="18" t="s">
        <v>229</v>
      </c>
      <c r="D243" s="19">
        <f>D244</f>
        <v>30000</v>
      </c>
      <c r="E243" s="19">
        <f t="shared" ref="E243:I243" si="102">E244</f>
        <v>30000</v>
      </c>
      <c r="F243" s="19"/>
      <c r="G243" s="19">
        <f t="shared" si="102"/>
        <v>30000</v>
      </c>
      <c r="H243" s="19"/>
      <c r="I243" s="19">
        <f t="shared" si="102"/>
        <v>30000</v>
      </c>
      <c r="J243" s="19">
        <f t="shared" si="101"/>
        <v>30000</v>
      </c>
      <c r="K243" s="117">
        <f t="shared" si="90"/>
        <v>0</v>
      </c>
      <c r="L243" s="117">
        <f t="shared" si="91"/>
        <v>0</v>
      </c>
    </row>
    <row r="244" spans="1:12" s="83" customFormat="1" ht="14.25" customHeight="1" thickBot="1">
      <c r="A244" s="76" t="s">
        <v>230</v>
      </c>
      <c r="B244" s="64"/>
      <c r="C244" s="3" t="s">
        <v>231</v>
      </c>
      <c r="D244" s="5">
        <v>30000</v>
      </c>
      <c r="E244" s="5">
        <v>30000</v>
      </c>
      <c r="F244" s="5"/>
      <c r="G244" s="5">
        <v>30000</v>
      </c>
      <c r="H244" s="5"/>
      <c r="I244" s="5">
        <v>30000</v>
      </c>
      <c r="J244" s="5">
        <v>30000</v>
      </c>
      <c r="K244" s="117">
        <f t="shared" si="90"/>
        <v>0</v>
      </c>
      <c r="L244" s="117">
        <f t="shared" si="91"/>
        <v>0</v>
      </c>
    </row>
    <row r="245" spans="1:12" ht="14.25" customHeight="1" thickBot="1">
      <c r="A245" s="65" t="s">
        <v>117</v>
      </c>
      <c r="B245" s="64"/>
      <c r="C245" s="18" t="s">
        <v>454</v>
      </c>
      <c r="D245" s="19">
        <f>SUM(D246)</f>
        <v>3891200</v>
      </c>
      <c r="E245" s="19">
        <f>SUM(E246)</f>
        <v>3891200</v>
      </c>
      <c r="F245" s="19"/>
      <c r="G245" s="19">
        <f t="shared" ref="D245:I249" si="103">SUM(G246)</f>
        <v>3863811</v>
      </c>
      <c r="H245" s="19"/>
      <c r="I245" s="19">
        <f t="shared" si="103"/>
        <v>3863811</v>
      </c>
      <c r="J245" s="19">
        <f t="shared" ref="J245:J249" si="104">SUM(J246)</f>
        <v>3863811</v>
      </c>
      <c r="K245" s="117">
        <f t="shared" si="90"/>
        <v>0</v>
      </c>
      <c r="L245" s="117">
        <f t="shared" si="91"/>
        <v>0</v>
      </c>
    </row>
    <row r="246" spans="1:12" ht="14.25" customHeight="1" thickBot="1">
      <c r="A246" s="65" t="s">
        <v>118</v>
      </c>
      <c r="B246" s="64"/>
      <c r="C246" s="18" t="s">
        <v>455</v>
      </c>
      <c r="D246" s="19">
        <f>D248+D252+D262+D266</f>
        <v>3891200</v>
      </c>
      <c r="E246" s="19">
        <f>E248+E252+E262+E266</f>
        <v>3891200</v>
      </c>
      <c r="F246" s="19"/>
      <c r="G246" s="19">
        <f>G248+G252+G262+G266</f>
        <v>3863811</v>
      </c>
      <c r="H246" s="19"/>
      <c r="I246" s="19">
        <f>I248+I252+I262+I266</f>
        <v>3863811</v>
      </c>
      <c r="J246" s="19">
        <f>J248+J252+J262+J266</f>
        <v>3863811</v>
      </c>
      <c r="K246" s="117">
        <f t="shared" si="90"/>
        <v>0</v>
      </c>
      <c r="L246" s="117">
        <f t="shared" si="91"/>
        <v>0</v>
      </c>
    </row>
    <row r="247" spans="1:12" ht="14.25" customHeight="1" thickBot="1">
      <c r="A247" s="16" t="s">
        <v>75</v>
      </c>
      <c r="B247" s="11"/>
      <c r="C247" s="18" t="s">
        <v>456</v>
      </c>
      <c r="D247" s="19">
        <f t="shared" si="103"/>
        <v>43239</v>
      </c>
      <c r="E247" s="19">
        <f t="shared" si="103"/>
        <v>43239</v>
      </c>
      <c r="F247" s="19"/>
      <c r="G247" s="19">
        <f t="shared" si="103"/>
        <v>43239</v>
      </c>
      <c r="H247" s="19"/>
      <c r="I247" s="19">
        <f t="shared" si="103"/>
        <v>43239</v>
      </c>
      <c r="J247" s="19">
        <f t="shared" si="104"/>
        <v>43239</v>
      </c>
      <c r="K247" s="117">
        <f t="shared" si="90"/>
        <v>0</v>
      </c>
      <c r="L247" s="117">
        <f t="shared" si="91"/>
        <v>0</v>
      </c>
    </row>
    <row r="248" spans="1:12" ht="85.5" customHeight="1" thickBot="1">
      <c r="A248" s="61" t="s">
        <v>35</v>
      </c>
      <c r="B248" s="11"/>
      <c r="C248" s="18" t="s">
        <v>457</v>
      </c>
      <c r="D248" s="19">
        <f t="shared" si="103"/>
        <v>43239</v>
      </c>
      <c r="E248" s="19">
        <f t="shared" si="103"/>
        <v>43239</v>
      </c>
      <c r="F248" s="19"/>
      <c r="G248" s="19">
        <f t="shared" si="103"/>
        <v>43239</v>
      </c>
      <c r="H248" s="19"/>
      <c r="I248" s="19">
        <f t="shared" si="103"/>
        <v>43239</v>
      </c>
      <c r="J248" s="19">
        <f t="shared" si="104"/>
        <v>43239</v>
      </c>
      <c r="K248" s="117">
        <f t="shared" si="90"/>
        <v>0</v>
      </c>
      <c r="L248" s="117">
        <f t="shared" si="91"/>
        <v>0</v>
      </c>
    </row>
    <row r="249" spans="1:12" ht="52.5" customHeight="1" thickBot="1">
      <c r="A249" s="16" t="s">
        <v>39</v>
      </c>
      <c r="B249" s="11"/>
      <c r="C249" s="18" t="s">
        <v>458</v>
      </c>
      <c r="D249" s="19">
        <f t="shared" si="103"/>
        <v>43239</v>
      </c>
      <c r="E249" s="19">
        <f t="shared" si="103"/>
        <v>43239</v>
      </c>
      <c r="F249" s="19"/>
      <c r="G249" s="19">
        <f t="shared" si="103"/>
        <v>43239</v>
      </c>
      <c r="H249" s="19"/>
      <c r="I249" s="19">
        <f t="shared" si="103"/>
        <v>43239</v>
      </c>
      <c r="J249" s="19">
        <f t="shared" si="104"/>
        <v>43239</v>
      </c>
      <c r="K249" s="117">
        <f t="shared" si="90"/>
        <v>0</v>
      </c>
      <c r="L249" s="117">
        <f t="shared" si="91"/>
        <v>0</v>
      </c>
    </row>
    <row r="250" spans="1:12" ht="14.25" customHeight="1" thickBot="1">
      <c r="A250" s="16" t="s">
        <v>22</v>
      </c>
      <c r="B250" s="11"/>
      <c r="C250" s="18" t="s">
        <v>459</v>
      </c>
      <c r="D250" s="19">
        <f>SUM(D251)</f>
        <v>43239</v>
      </c>
      <c r="E250" s="19">
        <f>SUM(E251)</f>
        <v>43239</v>
      </c>
      <c r="F250" s="19"/>
      <c r="G250" s="19">
        <f>SUM(G251)</f>
        <v>43239</v>
      </c>
      <c r="H250" s="19"/>
      <c r="I250" s="19">
        <f>SUM(I251)</f>
        <v>43239</v>
      </c>
      <c r="J250" s="19">
        <f>SUM(J251)</f>
        <v>43239</v>
      </c>
      <c r="K250" s="117">
        <f t="shared" si="90"/>
        <v>0</v>
      </c>
      <c r="L250" s="117">
        <f t="shared" si="91"/>
        <v>0</v>
      </c>
    </row>
    <row r="251" spans="1:12" ht="21.75" customHeight="1" thickBot="1">
      <c r="A251" s="8" t="s">
        <v>121</v>
      </c>
      <c r="B251" s="11"/>
      <c r="C251" s="66" t="s">
        <v>460</v>
      </c>
      <c r="D251" s="5">
        <v>43239</v>
      </c>
      <c r="E251" s="5">
        <v>43239</v>
      </c>
      <c r="F251" s="5"/>
      <c r="G251" s="5">
        <v>43239</v>
      </c>
      <c r="H251" s="5"/>
      <c r="I251" s="5">
        <v>43239</v>
      </c>
      <c r="J251" s="5">
        <v>43239</v>
      </c>
      <c r="K251" s="117">
        <f t="shared" si="90"/>
        <v>0</v>
      </c>
      <c r="L251" s="117">
        <f t="shared" si="91"/>
        <v>0</v>
      </c>
    </row>
    <row r="252" spans="1:12" s="28" customFormat="1" ht="20.55" customHeight="1" thickBot="1">
      <c r="A252" s="25" t="s">
        <v>49</v>
      </c>
      <c r="B252" s="29"/>
      <c r="C252" s="18" t="s">
        <v>461</v>
      </c>
      <c r="D252" s="31">
        <f>D253+D257+D262</f>
        <v>3533661</v>
      </c>
      <c r="E252" s="31">
        <f t="shared" ref="E252:J252" si="105">E253+E257+E262</f>
        <v>3533661</v>
      </c>
      <c r="F252" s="31"/>
      <c r="G252" s="31">
        <f t="shared" ref="G252:I252" si="106">G253+G257+G262</f>
        <v>3506272</v>
      </c>
      <c r="H252" s="31"/>
      <c r="I252" s="31">
        <f t="shared" si="106"/>
        <v>3506272</v>
      </c>
      <c r="J252" s="31">
        <f t="shared" si="105"/>
        <v>3506272</v>
      </c>
      <c r="K252" s="117">
        <f t="shared" si="90"/>
        <v>0</v>
      </c>
      <c r="L252" s="117">
        <f t="shared" si="91"/>
        <v>0</v>
      </c>
    </row>
    <row r="253" spans="1:12" s="20" customFormat="1" ht="70.5" customHeight="1" thickBot="1">
      <c r="A253" s="16" t="s">
        <v>50</v>
      </c>
      <c r="B253" s="17"/>
      <c r="C253" s="18" t="s">
        <v>462</v>
      </c>
      <c r="D253" s="19">
        <f>D254</f>
        <v>2880561</v>
      </c>
      <c r="E253" s="19">
        <f>E254</f>
        <v>2880561</v>
      </c>
      <c r="F253" s="19"/>
      <c r="G253" s="19">
        <f>G254</f>
        <v>2880561</v>
      </c>
      <c r="H253" s="19"/>
      <c r="I253" s="19">
        <f>I254</f>
        <v>2880561</v>
      </c>
      <c r="J253" s="19">
        <f>J254</f>
        <v>2880561</v>
      </c>
      <c r="K253" s="117">
        <f t="shared" si="90"/>
        <v>0</v>
      </c>
      <c r="L253" s="117">
        <f t="shared" si="91"/>
        <v>0</v>
      </c>
    </row>
    <row r="254" spans="1:12" s="20" customFormat="1" ht="53.25" customHeight="1" thickBot="1">
      <c r="A254" s="16" t="s">
        <v>39</v>
      </c>
      <c r="B254" s="17"/>
      <c r="C254" s="18" t="s">
        <v>240</v>
      </c>
      <c r="D254" s="19">
        <f>D256</f>
        <v>2880561</v>
      </c>
      <c r="E254" s="19">
        <f>E256</f>
        <v>2880561</v>
      </c>
      <c r="F254" s="19"/>
      <c r="G254" s="19">
        <f>G256</f>
        <v>2880561</v>
      </c>
      <c r="H254" s="19"/>
      <c r="I254" s="19">
        <f>I256</f>
        <v>2880561</v>
      </c>
      <c r="J254" s="19">
        <f>J256</f>
        <v>2880561</v>
      </c>
      <c r="K254" s="117">
        <f t="shared" si="90"/>
        <v>0</v>
      </c>
      <c r="L254" s="117">
        <f t="shared" si="91"/>
        <v>0</v>
      </c>
    </row>
    <row r="255" spans="1:12" s="80" customFormat="1" ht="14.25" customHeight="1" thickBot="1">
      <c r="A255" s="68" t="s">
        <v>22</v>
      </c>
      <c r="B255" s="69"/>
      <c r="C255" s="70" t="s">
        <v>463</v>
      </c>
      <c r="D255" s="71">
        <f>D256</f>
        <v>2880561</v>
      </c>
      <c r="E255" s="71">
        <f>E256</f>
        <v>2880561</v>
      </c>
      <c r="F255" s="71"/>
      <c r="G255" s="71">
        <f>G256</f>
        <v>2880561</v>
      </c>
      <c r="H255" s="71"/>
      <c r="I255" s="71">
        <f>I256</f>
        <v>2880561</v>
      </c>
      <c r="J255" s="71">
        <f>J256</f>
        <v>2880561</v>
      </c>
      <c r="K255" s="117">
        <f t="shared" si="90"/>
        <v>0</v>
      </c>
      <c r="L255" s="117">
        <f t="shared" si="91"/>
        <v>0</v>
      </c>
    </row>
    <row r="256" spans="1:12" s="81" customFormat="1" ht="20.25" customHeight="1" thickBot="1">
      <c r="A256" s="72" t="s">
        <v>51</v>
      </c>
      <c r="B256" s="73"/>
      <c r="C256" s="74" t="s">
        <v>464</v>
      </c>
      <c r="D256" s="67">
        <f>2895661-15100</f>
        <v>2880561</v>
      </c>
      <c r="E256" s="67">
        <f>2895661-15100</f>
        <v>2880561</v>
      </c>
      <c r="F256" s="67"/>
      <c r="G256" s="67">
        <f>2895661-15100</f>
        <v>2880561</v>
      </c>
      <c r="H256" s="67"/>
      <c r="I256" s="67">
        <f>2895661-15100</f>
        <v>2880561</v>
      </c>
      <c r="J256" s="67">
        <f>2895661-15100</f>
        <v>2880561</v>
      </c>
      <c r="K256" s="117">
        <f t="shared" si="90"/>
        <v>0</v>
      </c>
      <c r="L256" s="117">
        <f t="shared" si="91"/>
        <v>0</v>
      </c>
    </row>
    <row r="257" spans="1:12" s="24" customFormat="1" ht="66.599999999999994" customHeight="1" thickBot="1">
      <c r="A257" s="61" t="s">
        <v>130</v>
      </c>
      <c r="B257" s="11"/>
      <c r="C257" s="18" t="s">
        <v>234</v>
      </c>
      <c r="D257" s="19">
        <f t="shared" ref="D257:I258" si="107">SUM(D258)</f>
        <v>638000</v>
      </c>
      <c r="E257" s="19">
        <f t="shared" si="107"/>
        <v>638000</v>
      </c>
      <c r="F257" s="19"/>
      <c r="G257" s="19">
        <f t="shared" si="107"/>
        <v>610611</v>
      </c>
      <c r="H257" s="19"/>
      <c r="I257" s="19">
        <f t="shared" si="107"/>
        <v>610611</v>
      </c>
      <c r="J257" s="19">
        <f t="shared" ref="J257:J258" si="108">SUM(J258)</f>
        <v>610611</v>
      </c>
      <c r="K257" s="117">
        <f t="shared" si="90"/>
        <v>0</v>
      </c>
      <c r="L257" s="117">
        <f t="shared" si="91"/>
        <v>0</v>
      </c>
    </row>
    <row r="258" spans="1:12" s="24" customFormat="1" ht="28.8" customHeight="1" thickBot="1">
      <c r="A258" s="16" t="s">
        <v>12</v>
      </c>
      <c r="B258" s="17"/>
      <c r="C258" s="18" t="s">
        <v>235</v>
      </c>
      <c r="D258" s="19">
        <f t="shared" si="107"/>
        <v>638000</v>
      </c>
      <c r="E258" s="19">
        <f t="shared" si="107"/>
        <v>638000</v>
      </c>
      <c r="F258" s="19"/>
      <c r="G258" s="19">
        <f t="shared" si="107"/>
        <v>610611</v>
      </c>
      <c r="H258" s="19"/>
      <c r="I258" s="19">
        <f t="shared" si="107"/>
        <v>610611</v>
      </c>
      <c r="J258" s="19">
        <f t="shared" si="108"/>
        <v>610611</v>
      </c>
      <c r="K258" s="117">
        <f t="shared" si="90"/>
        <v>0</v>
      </c>
      <c r="L258" s="117">
        <f t="shared" si="91"/>
        <v>0</v>
      </c>
    </row>
    <row r="259" spans="1:12" s="24" customFormat="1" ht="12" customHeight="1" thickBot="1">
      <c r="A259" s="16" t="s">
        <v>4</v>
      </c>
      <c r="B259" s="17"/>
      <c r="C259" s="18" t="s">
        <v>236</v>
      </c>
      <c r="D259" s="19">
        <f>SUM(D260+D261)</f>
        <v>638000</v>
      </c>
      <c r="E259" s="19">
        <f>SUM(E260+E261)</f>
        <v>638000</v>
      </c>
      <c r="F259" s="19"/>
      <c r="G259" s="19">
        <f>SUM(G260+G261)</f>
        <v>610611</v>
      </c>
      <c r="H259" s="19"/>
      <c r="I259" s="19">
        <f>SUM(I260+I261)</f>
        <v>610611</v>
      </c>
      <c r="J259" s="19">
        <f>SUM(J260+J261)</f>
        <v>610611</v>
      </c>
      <c r="K259" s="117">
        <f t="shared" si="90"/>
        <v>0</v>
      </c>
      <c r="L259" s="117">
        <f t="shared" si="91"/>
        <v>0</v>
      </c>
    </row>
    <row r="260" spans="1:12" s="24" customFormat="1" ht="12" customHeight="1" thickBot="1">
      <c r="A260" s="55" t="s">
        <v>85</v>
      </c>
      <c r="B260" s="56"/>
      <c r="C260" s="57" t="s">
        <v>237</v>
      </c>
      <c r="D260" s="58">
        <v>635000</v>
      </c>
      <c r="E260" s="58">
        <v>635000</v>
      </c>
      <c r="F260" s="58"/>
      <c r="G260" s="58">
        <v>607611</v>
      </c>
      <c r="H260" s="58"/>
      <c r="I260" s="58">
        <v>607611</v>
      </c>
      <c r="J260" s="58">
        <v>607611</v>
      </c>
      <c r="K260" s="117">
        <f t="shared" si="90"/>
        <v>0</v>
      </c>
      <c r="L260" s="117">
        <f t="shared" si="91"/>
        <v>0</v>
      </c>
    </row>
    <row r="261" spans="1:12" s="24" customFormat="1" ht="12" customHeight="1" thickBot="1">
      <c r="A261" s="55" t="s">
        <v>85</v>
      </c>
      <c r="B261" s="56"/>
      <c r="C261" s="57" t="s">
        <v>238</v>
      </c>
      <c r="D261" s="58">
        <v>3000</v>
      </c>
      <c r="E261" s="58">
        <v>3000</v>
      </c>
      <c r="F261" s="58"/>
      <c r="G261" s="58">
        <v>3000</v>
      </c>
      <c r="H261" s="58"/>
      <c r="I261" s="58">
        <v>3000</v>
      </c>
      <c r="J261" s="58">
        <v>3000</v>
      </c>
      <c r="K261" s="117">
        <f t="shared" si="90"/>
        <v>0</v>
      </c>
      <c r="L261" s="117">
        <f t="shared" si="91"/>
        <v>0</v>
      </c>
    </row>
    <row r="262" spans="1:12" s="24" customFormat="1" ht="74.25" customHeight="1" thickBot="1">
      <c r="A262" s="61" t="s">
        <v>131</v>
      </c>
      <c r="B262" s="11"/>
      <c r="C262" s="18" t="s">
        <v>224</v>
      </c>
      <c r="D262" s="19">
        <f>SUM(D263)</f>
        <v>15100</v>
      </c>
      <c r="E262" s="19">
        <f>SUM(E263)</f>
        <v>15100</v>
      </c>
      <c r="F262" s="19"/>
      <c r="G262" s="19">
        <f>SUM(G263)</f>
        <v>15100</v>
      </c>
      <c r="H262" s="19"/>
      <c r="I262" s="19">
        <f>SUM(I263)</f>
        <v>15100</v>
      </c>
      <c r="J262" s="19">
        <f>SUM(J263)</f>
        <v>15100</v>
      </c>
      <c r="K262" s="117">
        <f t="shared" si="90"/>
        <v>0</v>
      </c>
      <c r="L262" s="117">
        <f t="shared" si="91"/>
        <v>0</v>
      </c>
    </row>
    <row r="263" spans="1:12" s="24" customFormat="1" ht="51.75" customHeight="1" thickBot="1">
      <c r="A263" s="61" t="s">
        <v>39</v>
      </c>
      <c r="B263" s="11"/>
      <c r="C263" s="18" t="s">
        <v>223</v>
      </c>
      <c r="D263" s="19">
        <f t="shared" ref="D263:I263" si="109">SUM(D264)</f>
        <v>15100</v>
      </c>
      <c r="E263" s="19">
        <f t="shared" si="109"/>
        <v>15100</v>
      </c>
      <c r="F263" s="19"/>
      <c r="G263" s="19">
        <f t="shared" si="109"/>
        <v>15100</v>
      </c>
      <c r="H263" s="19"/>
      <c r="I263" s="19">
        <f t="shared" si="109"/>
        <v>15100</v>
      </c>
      <c r="J263" s="19">
        <f t="shared" ref="J263" si="110">SUM(J264)</f>
        <v>15100</v>
      </c>
      <c r="K263" s="117">
        <f t="shared" si="90"/>
        <v>0</v>
      </c>
      <c r="L263" s="117">
        <f t="shared" si="91"/>
        <v>0</v>
      </c>
    </row>
    <row r="264" spans="1:12" s="24" customFormat="1" ht="15" customHeight="1" thickBot="1">
      <c r="A264" s="61" t="s">
        <v>22</v>
      </c>
      <c r="B264" s="11"/>
      <c r="C264" s="18" t="s">
        <v>222</v>
      </c>
      <c r="D264" s="19">
        <f>SUM(D265)</f>
        <v>15100</v>
      </c>
      <c r="E264" s="19">
        <f>SUM(E265)</f>
        <v>15100</v>
      </c>
      <c r="F264" s="19"/>
      <c r="G264" s="19">
        <f>SUM(G265)</f>
        <v>15100</v>
      </c>
      <c r="H264" s="19"/>
      <c r="I264" s="19">
        <f>SUM(I265)</f>
        <v>15100</v>
      </c>
      <c r="J264" s="19">
        <f>SUM(J265)</f>
        <v>15100</v>
      </c>
      <c r="K264" s="117">
        <f t="shared" si="90"/>
        <v>0</v>
      </c>
      <c r="L264" s="117">
        <f t="shared" si="91"/>
        <v>0</v>
      </c>
    </row>
    <row r="265" spans="1:12" s="24" customFormat="1" ht="21" customHeight="1" thickBot="1">
      <c r="A265" s="63" t="s">
        <v>51</v>
      </c>
      <c r="B265" s="11"/>
      <c r="C265" s="3" t="s">
        <v>221</v>
      </c>
      <c r="D265" s="5">
        <f>11600+3500</f>
        <v>15100</v>
      </c>
      <c r="E265" s="5">
        <f>11600+3500</f>
        <v>15100</v>
      </c>
      <c r="F265" s="5"/>
      <c r="G265" s="5">
        <f>11600+3500</f>
        <v>15100</v>
      </c>
      <c r="H265" s="5"/>
      <c r="I265" s="5">
        <f>11600+3500</f>
        <v>15100</v>
      </c>
      <c r="J265" s="5">
        <f>11600+3500</f>
        <v>15100</v>
      </c>
      <c r="K265" s="117">
        <f t="shared" si="90"/>
        <v>0</v>
      </c>
      <c r="L265" s="117">
        <f t="shared" si="91"/>
        <v>0</v>
      </c>
    </row>
    <row r="266" spans="1:12" s="24" customFormat="1" ht="24" customHeight="1" thickBot="1">
      <c r="A266" s="16" t="s">
        <v>47</v>
      </c>
      <c r="B266" s="11"/>
      <c r="C266" s="18" t="s">
        <v>239</v>
      </c>
      <c r="D266" s="19">
        <f t="shared" ref="D266:I267" si="111">SUM(D267)</f>
        <v>299200</v>
      </c>
      <c r="E266" s="19">
        <f t="shared" si="111"/>
        <v>299200</v>
      </c>
      <c r="F266" s="19"/>
      <c r="G266" s="19">
        <f t="shared" si="111"/>
        <v>299200</v>
      </c>
      <c r="H266" s="19"/>
      <c r="I266" s="19">
        <f t="shared" si="111"/>
        <v>299200</v>
      </c>
      <c r="J266" s="19">
        <f t="shared" ref="J266:J268" si="112">SUM(J267)</f>
        <v>299200</v>
      </c>
      <c r="K266" s="117">
        <f t="shared" si="90"/>
        <v>0</v>
      </c>
      <c r="L266" s="117">
        <f t="shared" si="91"/>
        <v>0</v>
      </c>
    </row>
    <row r="267" spans="1:12" s="24" customFormat="1" ht="74.25" customHeight="1" thickBot="1">
      <c r="A267" s="61" t="s">
        <v>48</v>
      </c>
      <c r="B267" s="11"/>
      <c r="C267" s="18" t="s">
        <v>240</v>
      </c>
      <c r="D267" s="19">
        <f t="shared" si="111"/>
        <v>299200</v>
      </c>
      <c r="E267" s="19">
        <f t="shared" si="111"/>
        <v>299200</v>
      </c>
      <c r="F267" s="19"/>
      <c r="G267" s="19">
        <f t="shared" si="111"/>
        <v>299200</v>
      </c>
      <c r="H267" s="19"/>
      <c r="I267" s="19">
        <f t="shared" si="111"/>
        <v>299200</v>
      </c>
      <c r="J267" s="19">
        <f t="shared" si="112"/>
        <v>299200</v>
      </c>
      <c r="K267" s="117">
        <f t="shared" si="90"/>
        <v>0</v>
      </c>
      <c r="L267" s="117">
        <f t="shared" si="91"/>
        <v>0</v>
      </c>
    </row>
    <row r="268" spans="1:12" s="24" customFormat="1" ht="53.25" customHeight="1" thickBot="1">
      <c r="A268" s="61" t="s">
        <v>39</v>
      </c>
      <c r="B268" s="11"/>
      <c r="C268" s="18" t="s">
        <v>240</v>
      </c>
      <c r="D268" s="19">
        <f t="shared" ref="D268:I268" si="113">SUM(D269)</f>
        <v>299200</v>
      </c>
      <c r="E268" s="19">
        <f t="shared" si="113"/>
        <v>299200</v>
      </c>
      <c r="F268" s="19"/>
      <c r="G268" s="19">
        <f t="shared" si="113"/>
        <v>299200</v>
      </c>
      <c r="H268" s="19"/>
      <c r="I268" s="19">
        <f t="shared" si="113"/>
        <v>299200</v>
      </c>
      <c r="J268" s="19">
        <f t="shared" si="112"/>
        <v>299200</v>
      </c>
      <c r="K268" s="117">
        <f t="shared" si="90"/>
        <v>0</v>
      </c>
      <c r="L268" s="117">
        <f t="shared" si="91"/>
        <v>0</v>
      </c>
    </row>
    <row r="269" spans="1:12" s="24" customFormat="1" ht="13.5" customHeight="1" thickBot="1">
      <c r="A269" s="61" t="s">
        <v>22</v>
      </c>
      <c r="B269" s="11"/>
      <c r="C269" s="18" t="s">
        <v>241</v>
      </c>
      <c r="D269" s="19">
        <f>SUM(D270)</f>
        <v>299200</v>
      </c>
      <c r="E269" s="19">
        <f>SUM(E270)</f>
        <v>299200</v>
      </c>
      <c r="F269" s="19"/>
      <c r="G269" s="19">
        <f>SUM(G270)</f>
        <v>299200</v>
      </c>
      <c r="H269" s="19"/>
      <c r="I269" s="19">
        <f>SUM(I270)</f>
        <v>299200</v>
      </c>
      <c r="J269" s="19">
        <f>SUM(J270)</f>
        <v>299200</v>
      </c>
      <c r="K269" s="117">
        <f t="shared" si="90"/>
        <v>0</v>
      </c>
      <c r="L269" s="117">
        <f t="shared" si="91"/>
        <v>0</v>
      </c>
    </row>
    <row r="270" spans="1:12" s="24" customFormat="1" ht="24" customHeight="1" thickBot="1">
      <c r="A270" s="63" t="s">
        <v>51</v>
      </c>
      <c r="B270" s="11"/>
      <c r="C270" s="3" t="s">
        <v>242</v>
      </c>
      <c r="D270" s="5">
        <f>229800+69400</f>
        <v>299200</v>
      </c>
      <c r="E270" s="5">
        <f>229800+69400</f>
        <v>299200</v>
      </c>
      <c r="F270" s="5"/>
      <c r="G270" s="5">
        <v>299200</v>
      </c>
      <c r="H270" s="5"/>
      <c r="I270" s="5">
        <v>299200</v>
      </c>
      <c r="J270" s="5">
        <v>299200</v>
      </c>
      <c r="K270" s="117">
        <f t="shared" si="90"/>
        <v>0</v>
      </c>
      <c r="L270" s="117">
        <f t="shared" si="91"/>
        <v>0</v>
      </c>
    </row>
    <row r="271" spans="1:12" s="28" customFormat="1" ht="12.6" thickBot="1">
      <c r="A271" s="25" t="s">
        <v>69</v>
      </c>
      <c r="B271" s="29"/>
      <c r="C271" s="18" t="s">
        <v>220</v>
      </c>
      <c r="D271" s="31">
        <f t="shared" ref="D271:I274" si="114">D272</f>
        <v>10000</v>
      </c>
      <c r="E271" s="31">
        <f t="shared" si="114"/>
        <v>10000</v>
      </c>
      <c r="F271" s="31"/>
      <c r="G271" s="31">
        <f t="shared" si="114"/>
        <v>9925</v>
      </c>
      <c r="H271" s="31"/>
      <c r="I271" s="31">
        <f t="shared" si="114"/>
        <v>9925</v>
      </c>
      <c r="J271" s="31">
        <f t="shared" ref="J271:J274" si="115">J272</f>
        <v>9925</v>
      </c>
      <c r="K271" s="117">
        <f t="shared" si="90"/>
        <v>0</v>
      </c>
      <c r="L271" s="117">
        <f t="shared" si="91"/>
        <v>0</v>
      </c>
    </row>
    <row r="272" spans="1:12" s="28" customFormat="1" ht="12.6" thickBot="1">
      <c r="A272" s="25" t="s">
        <v>68</v>
      </c>
      <c r="B272" s="29"/>
      <c r="C272" s="18" t="s">
        <v>219</v>
      </c>
      <c r="D272" s="31">
        <f t="shared" si="114"/>
        <v>10000</v>
      </c>
      <c r="E272" s="31">
        <f t="shared" si="114"/>
        <v>10000</v>
      </c>
      <c r="F272" s="31"/>
      <c r="G272" s="31">
        <f t="shared" si="114"/>
        <v>9925</v>
      </c>
      <c r="H272" s="31"/>
      <c r="I272" s="31">
        <f t="shared" si="114"/>
        <v>9925</v>
      </c>
      <c r="J272" s="31">
        <f t="shared" si="115"/>
        <v>9925</v>
      </c>
      <c r="K272" s="117">
        <f t="shared" si="90"/>
        <v>0</v>
      </c>
      <c r="L272" s="117">
        <f t="shared" si="91"/>
        <v>0</v>
      </c>
    </row>
    <row r="273" spans="1:189" s="28" customFormat="1" ht="31.5" customHeight="1" thickBot="1">
      <c r="A273" s="16" t="s">
        <v>52</v>
      </c>
      <c r="B273" s="29"/>
      <c r="C273" s="18" t="s">
        <v>218</v>
      </c>
      <c r="D273" s="31">
        <f t="shared" si="114"/>
        <v>10000</v>
      </c>
      <c r="E273" s="31">
        <f t="shared" si="114"/>
        <v>10000</v>
      </c>
      <c r="F273" s="31"/>
      <c r="G273" s="31">
        <f t="shared" si="114"/>
        <v>9925</v>
      </c>
      <c r="H273" s="31"/>
      <c r="I273" s="31">
        <f t="shared" si="114"/>
        <v>9925</v>
      </c>
      <c r="J273" s="31">
        <f t="shared" si="115"/>
        <v>9925</v>
      </c>
      <c r="K273" s="117">
        <f t="shared" si="90"/>
        <v>0</v>
      </c>
      <c r="L273" s="117">
        <f t="shared" si="91"/>
        <v>0</v>
      </c>
    </row>
    <row r="274" spans="1:189" s="20" customFormat="1" ht="64.05" customHeight="1" thickBot="1">
      <c r="A274" s="16" t="s">
        <v>53</v>
      </c>
      <c r="B274" s="17"/>
      <c r="C274" s="18" t="s">
        <v>217</v>
      </c>
      <c r="D274" s="19">
        <f t="shared" si="114"/>
        <v>10000</v>
      </c>
      <c r="E274" s="19">
        <f t="shared" si="114"/>
        <v>10000</v>
      </c>
      <c r="F274" s="19"/>
      <c r="G274" s="19">
        <f t="shared" si="114"/>
        <v>9925</v>
      </c>
      <c r="H274" s="19"/>
      <c r="I274" s="19">
        <f t="shared" si="114"/>
        <v>9925</v>
      </c>
      <c r="J274" s="19">
        <f t="shared" si="115"/>
        <v>9925</v>
      </c>
      <c r="K274" s="117">
        <f t="shared" si="90"/>
        <v>0</v>
      </c>
      <c r="L274" s="117">
        <f t="shared" si="91"/>
        <v>0</v>
      </c>
    </row>
    <row r="275" spans="1:189" s="20" customFormat="1" ht="32.25" customHeight="1" thickBot="1">
      <c r="A275" s="16" t="s">
        <v>12</v>
      </c>
      <c r="B275" s="17"/>
      <c r="C275" s="18" t="s">
        <v>216</v>
      </c>
      <c r="D275" s="19">
        <f>D276+D277</f>
        <v>10000</v>
      </c>
      <c r="E275" s="19">
        <f>E276+E277</f>
        <v>10000</v>
      </c>
      <c r="F275" s="19"/>
      <c r="G275" s="19">
        <f>G276+G277</f>
        <v>9925</v>
      </c>
      <c r="H275" s="19"/>
      <c r="I275" s="19">
        <f>I276+I277</f>
        <v>9925</v>
      </c>
      <c r="J275" s="19">
        <f>J276+J277</f>
        <v>9925</v>
      </c>
      <c r="K275" s="117">
        <f t="shared" si="90"/>
        <v>0</v>
      </c>
      <c r="L275" s="117">
        <f t="shared" si="91"/>
        <v>0</v>
      </c>
    </row>
    <row r="276" spans="1:189" s="24" customFormat="1" ht="15.6" customHeight="1" thickBot="1">
      <c r="A276" s="55" t="s">
        <v>89</v>
      </c>
      <c r="B276" s="13"/>
      <c r="C276" s="15" t="s">
        <v>215</v>
      </c>
      <c r="D276" s="7">
        <v>7600</v>
      </c>
      <c r="E276" s="7">
        <v>7600</v>
      </c>
      <c r="F276" s="7"/>
      <c r="G276" s="7">
        <v>7575</v>
      </c>
      <c r="H276" s="7"/>
      <c r="I276" s="7">
        <v>7575</v>
      </c>
      <c r="J276" s="7">
        <v>7575</v>
      </c>
      <c r="K276" s="117">
        <f t="shared" si="90"/>
        <v>0</v>
      </c>
      <c r="L276" s="117">
        <f t="shared" si="91"/>
        <v>0</v>
      </c>
    </row>
    <row r="277" spans="1:189" ht="14.1" customHeight="1">
      <c r="A277" s="76" t="s">
        <v>86</v>
      </c>
      <c r="B277" s="77"/>
      <c r="C277" s="3" t="s">
        <v>214</v>
      </c>
      <c r="D277" s="5">
        <v>2400</v>
      </c>
      <c r="E277" s="5">
        <v>2400</v>
      </c>
      <c r="F277" s="5"/>
      <c r="G277" s="5">
        <v>2350</v>
      </c>
      <c r="H277" s="5"/>
      <c r="I277" s="5">
        <v>2350</v>
      </c>
      <c r="J277" s="5">
        <v>2350</v>
      </c>
      <c r="K277" s="117">
        <f t="shared" si="90"/>
        <v>0</v>
      </c>
      <c r="L277" s="117">
        <f t="shared" si="91"/>
        <v>0</v>
      </c>
    </row>
    <row r="278" spans="1:189" ht="13.8" thickBot="1">
      <c r="A278" s="89"/>
      <c r="B278" s="93"/>
      <c r="C278" s="93"/>
      <c r="D278" s="93"/>
      <c r="E278" s="93"/>
      <c r="F278" s="93"/>
      <c r="G278" s="93"/>
      <c r="H278" s="93"/>
      <c r="I278" s="93"/>
      <c r="J278" s="93"/>
      <c r="K278" s="223"/>
      <c r="L278" s="223"/>
      <c r="V278" s="62"/>
      <c r="W278" s="79"/>
    </row>
    <row r="279" spans="1:189" s="136" customFormat="1" ht="31.8" thickBot="1">
      <c r="A279" s="132" t="s">
        <v>279</v>
      </c>
      <c r="B279" s="133">
        <v>510</v>
      </c>
      <c r="C279" s="134" t="s">
        <v>283</v>
      </c>
      <c r="D279" s="135" t="s">
        <v>233</v>
      </c>
      <c r="E279" s="135" t="s">
        <v>233</v>
      </c>
      <c r="F279" s="135" t="s">
        <v>233</v>
      </c>
      <c r="G279" s="135" t="s">
        <v>233</v>
      </c>
      <c r="H279" s="135" t="s">
        <v>233</v>
      </c>
      <c r="I279" s="135" t="s">
        <v>233</v>
      </c>
      <c r="J279" s="135" t="s">
        <v>233</v>
      </c>
      <c r="K279" s="135" t="s">
        <v>233</v>
      </c>
      <c r="L279" s="142" t="s">
        <v>283</v>
      </c>
      <c r="M279" s="89"/>
      <c r="N279" s="89"/>
      <c r="O279" s="89"/>
      <c r="P279" s="89"/>
      <c r="Q279" s="89"/>
      <c r="R279" s="89"/>
      <c r="S279" s="89"/>
      <c r="T279" s="89"/>
      <c r="U279" s="89"/>
      <c r="V279" s="143"/>
      <c r="W279" s="144"/>
      <c r="X279" s="89"/>
      <c r="Y279" s="89"/>
      <c r="Z279" s="89"/>
      <c r="AA279" s="89"/>
      <c r="AB279" s="89"/>
      <c r="AC279" s="89"/>
      <c r="AD279" s="89"/>
      <c r="AE279" s="89"/>
      <c r="AF279" s="89"/>
      <c r="AG279" s="89"/>
      <c r="AH279" s="89"/>
      <c r="AI279" s="89"/>
      <c r="AJ279" s="89"/>
      <c r="AK279" s="89"/>
      <c r="AL279" s="89"/>
      <c r="AM279" s="89"/>
      <c r="AN279" s="89"/>
      <c r="AO279" s="89"/>
      <c r="AP279" s="89"/>
      <c r="AQ279" s="89"/>
      <c r="AR279" s="89"/>
      <c r="AS279" s="89"/>
      <c r="AT279" s="89"/>
      <c r="AU279" s="89"/>
      <c r="AV279" s="89"/>
      <c r="AW279" s="89"/>
      <c r="AX279" s="89"/>
      <c r="AY279" s="89"/>
      <c r="AZ279" s="89"/>
      <c r="BA279" s="89"/>
      <c r="BB279" s="89"/>
      <c r="BC279" s="89"/>
      <c r="BD279" s="89"/>
      <c r="BE279" s="89"/>
      <c r="BF279" s="89"/>
      <c r="BG279" s="89"/>
      <c r="BH279" s="89"/>
      <c r="BI279" s="89"/>
      <c r="BJ279" s="89"/>
      <c r="BK279" s="89"/>
      <c r="BL279" s="89"/>
      <c r="BM279" s="89"/>
      <c r="BN279" s="89"/>
      <c r="BO279" s="89"/>
      <c r="BP279" s="89"/>
      <c r="BQ279" s="89"/>
      <c r="BR279" s="89"/>
      <c r="BS279" s="89"/>
      <c r="BT279" s="89"/>
      <c r="BU279" s="89"/>
      <c r="BV279" s="89"/>
      <c r="BW279" s="89"/>
      <c r="BX279" s="89"/>
      <c r="BY279" s="89"/>
      <c r="BZ279" s="89"/>
      <c r="CA279" s="89"/>
      <c r="CB279" s="89"/>
      <c r="CC279" s="89"/>
      <c r="CD279" s="89"/>
      <c r="CE279" s="89"/>
      <c r="CF279" s="89"/>
      <c r="CG279" s="89"/>
      <c r="CH279" s="89"/>
      <c r="CI279" s="89"/>
      <c r="CJ279" s="89"/>
      <c r="CK279" s="89"/>
      <c r="CL279" s="89"/>
      <c r="CM279" s="89"/>
      <c r="CN279" s="89"/>
      <c r="CO279" s="89"/>
      <c r="CP279" s="89"/>
      <c r="CQ279" s="89"/>
      <c r="CR279" s="89"/>
      <c r="CS279" s="89"/>
      <c r="CT279" s="89"/>
      <c r="CU279" s="89"/>
      <c r="CV279" s="89"/>
      <c r="CW279" s="89"/>
      <c r="CX279" s="89"/>
      <c r="CY279" s="89"/>
      <c r="CZ279" s="89"/>
      <c r="DA279" s="89"/>
      <c r="DB279" s="89"/>
      <c r="DC279" s="89"/>
      <c r="DD279" s="89"/>
      <c r="DE279" s="89"/>
      <c r="DF279" s="89"/>
      <c r="DG279" s="89"/>
      <c r="DH279" s="89"/>
      <c r="DI279" s="89"/>
      <c r="DJ279" s="89"/>
      <c r="DK279" s="89"/>
      <c r="DL279" s="89"/>
      <c r="DM279" s="89"/>
      <c r="DN279" s="89"/>
      <c r="DO279" s="89"/>
      <c r="DP279" s="89"/>
      <c r="DQ279" s="89"/>
      <c r="DR279" s="89"/>
      <c r="DS279" s="89"/>
      <c r="DT279" s="89"/>
      <c r="DU279" s="89"/>
      <c r="DV279" s="89"/>
      <c r="DW279" s="89"/>
      <c r="DX279" s="89"/>
      <c r="DY279" s="89"/>
      <c r="DZ279" s="89"/>
      <c r="EA279" s="89"/>
      <c r="EB279" s="89"/>
      <c r="EC279" s="89"/>
      <c r="ED279" s="89"/>
      <c r="EE279" s="89"/>
      <c r="EF279" s="89"/>
      <c r="EG279" s="89"/>
      <c r="EH279" s="89"/>
      <c r="EI279" s="89"/>
      <c r="EJ279" s="89"/>
      <c r="EK279" s="89"/>
      <c r="EL279" s="89"/>
      <c r="EM279" s="89"/>
      <c r="EN279" s="89"/>
      <c r="EO279" s="89"/>
      <c r="EP279" s="89"/>
      <c r="EQ279" s="89"/>
      <c r="ER279" s="89"/>
      <c r="ES279" s="89"/>
      <c r="ET279" s="89"/>
      <c r="EU279" s="89"/>
      <c r="EV279" s="89"/>
      <c r="EW279" s="89"/>
      <c r="EX279" s="89"/>
      <c r="EY279" s="89"/>
      <c r="EZ279" s="89"/>
      <c r="FA279" s="89"/>
      <c r="FB279" s="89"/>
      <c r="FC279" s="89"/>
      <c r="FD279" s="89"/>
      <c r="FE279" s="89"/>
      <c r="FF279" s="89"/>
      <c r="FG279" s="89"/>
      <c r="FH279" s="89"/>
      <c r="FI279" s="89"/>
      <c r="FJ279" s="89"/>
      <c r="FK279" s="89"/>
      <c r="FL279" s="89"/>
      <c r="FM279" s="89"/>
      <c r="FN279" s="89"/>
      <c r="FO279" s="89"/>
      <c r="FP279" s="89"/>
      <c r="FQ279" s="89"/>
      <c r="FR279" s="89"/>
      <c r="FS279" s="89"/>
      <c r="FT279" s="89"/>
      <c r="FU279" s="89"/>
      <c r="FV279" s="89"/>
      <c r="FW279" s="89"/>
      <c r="FX279" s="89"/>
      <c r="FY279" s="89"/>
      <c r="FZ279" s="89"/>
      <c r="GA279" s="89"/>
      <c r="GB279" s="89"/>
      <c r="GC279" s="89"/>
      <c r="GD279" s="89"/>
      <c r="GE279" s="89"/>
      <c r="GF279" s="89"/>
      <c r="GG279" s="89"/>
    </row>
    <row r="280" spans="1:189">
      <c r="A280" s="131" t="s">
        <v>275</v>
      </c>
      <c r="B280" s="121"/>
      <c r="C280" s="120"/>
      <c r="D280" s="120"/>
      <c r="E280" s="120"/>
      <c r="F280" s="120"/>
      <c r="G280" s="120"/>
      <c r="H280" s="120"/>
      <c r="I280" s="120"/>
      <c r="J280" s="120"/>
      <c r="K280" s="120"/>
      <c r="L280" s="124" t="s">
        <v>283</v>
      </c>
      <c r="V280" s="62"/>
      <c r="W280" s="79"/>
    </row>
    <row r="281" spans="1:189">
      <c r="A281" s="128"/>
      <c r="B281" s="122"/>
      <c r="C281" s="118"/>
      <c r="D281" s="118"/>
      <c r="E281" s="118"/>
      <c r="F281" s="118"/>
      <c r="G281" s="118"/>
      <c r="H281" s="118"/>
      <c r="I281" s="118"/>
      <c r="J281" s="118"/>
      <c r="K281" s="118"/>
      <c r="L281" s="126" t="s">
        <v>283</v>
      </c>
      <c r="V281" s="62"/>
      <c r="W281" s="79"/>
    </row>
    <row r="282" spans="1:189" ht="21">
      <c r="A282" s="128" t="s">
        <v>280</v>
      </c>
      <c r="B282" s="122">
        <v>900</v>
      </c>
      <c r="C282" s="119" t="s">
        <v>233</v>
      </c>
      <c r="D282" s="119" t="s">
        <v>233</v>
      </c>
      <c r="E282" s="119" t="s">
        <v>233</v>
      </c>
      <c r="F282" s="119" t="s">
        <v>233</v>
      </c>
      <c r="G282" s="119" t="s">
        <v>233</v>
      </c>
      <c r="H282" s="119" t="s">
        <v>233</v>
      </c>
      <c r="I282" s="119" t="s">
        <v>233</v>
      </c>
      <c r="J282" s="119" t="s">
        <v>233</v>
      </c>
      <c r="K282" s="119" t="s">
        <v>233</v>
      </c>
      <c r="L282" s="129" t="s">
        <v>233</v>
      </c>
      <c r="V282" s="62"/>
      <c r="W282" s="79"/>
    </row>
    <row r="283" spans="1:189">
      <c r="A283" s="127" t="s">
        <v>281</v>
      </c>
      <c r="B283" s="122">
        <v>910</v>
      </c>
      <c r="C283" s="119" t="s">
        <v>233</v>
      </c>
      <c r="D283" s="119" t="s">
        <v>233</v>
      </c>
      <c r="E283" s="119" t="s">
        <v>233</v>
      </c>
      <c r="F283" s="119" t="s">
        <v>233</v>
      </c>
      <c r="G283" s="119" t="s">
        <v>233</v>
      </c>
      <c r="H283" s="119" t="s">
        <v>233</v>
      </c>
      <c r="I283" s="119" t="s">
        <v>233</v>
      </c>
      <c r="J283" s="119" t="s">
        <v>233</v>
      </c>
      <c r="K283" s="119" t="s">
        <v>233</v>
      </c>
      <c r="L283" s="129" t="s">
        <v>233</v>
      </c>
      <c r="V283" s="62"/>
      <c r="W283" s="79"/>
    </row>
    <row r="284" spans="1:189" ht="21.6" thickBot="1">
      <c r="A284" s="128" t="s">
        <v>282</v>
      </c>
      <c r="B284" s="123">
        <v>920</v>
      </c>
      <c r="C284" s="141" t="s">
        <v>233</v>
      </c>
      <c r="D284" s="141" t="s">
        <v>233</v>
      </c>
      <c r="E284" s="141" t="s">
        <v>233</v>
      </c>
      <c r="F284" s="141" t="s">
        <v>233</v>
      </c>
      <c r="G284" s="141" t="s">
        <v>233</v>
      </c>
      <c r="H284" s="141" t="s">
        <v>233</v>
      </c>
      <c r="I284" s="141" t="s">
        <v>233</v>
      </c>
      <c r="J284" s="141" t="s">
        <v>233</v>
      </c>
      <c r="K284" s="141" t="s">
        <v>233</v>
      </c>
      <c r="L284" s="90" t="s">
        <v>233</v>
      </c>
      <c r="V284" s="62"/>
      <c r="W284" s="79"/>
    </row>
    <row r="285" spans="1:189" ht="13.8" thickBot="1">
      <c r="A285" s="130" t="s">
        <v>276</v>
      </c>
      <c r="B285" s="137">
        <v>999</v>
      </c>
      <c r="C285" s="138" t="s">
        <v>233</v>
      </c>
      <c r="D285" s="139">
        <v>25815358.140000001</v>
      </c>
      <c r="E285" s="139">
        <v>25815358.140000001</v>
      </c>
      <c r="F285" s="138" t="s">
        <v>233</v>
      </c>
      <c r="G285" s="139">
        <v>24229904.960000001</v>
      </c>
      <c r="H285" s="138" t="s">
        <v>233</v>
      </c>
      <c r="I285" s="139">
        <v>24229904.960000001</v>
      </c>
      <c r="J285" s="139">
        <v>24229904.960000001</v>
      </c>
      <c r="K285" s="138" t="s">
        <v>233</v>
      </c>
      <c r="L285" s="140" t="s">
        <v>233</v>
      </c>
      <c r="V285" s="62"/>
      <c r="W285" s="79"/>
    </row>
    <row r="286" spans="1:189">
      <c r="A286" s="93"/>
      <c r="B286" s="93"/>
      <c r="C286" s="93"/>
      <c r="D286" s="93"/>
      <c r="E286" s="93"/>
      <c r="F286" s="93"/>
      <c r="G286" s="93"/>
      <c r="H286" s="93"/>
      <c r="I286" s="93"/>
      <c r="J286" s="93"/>
      <c r="K286" s="93"/>
      <c r="L286" s="93"/>
      <c r="V286" s="62"/>
      <c r="W286" s="79"/>
    </row>
    <row r="287" spans="1:189">
      <c r="A287" s="93"/>
      <c r="B287" s="93"/>
      <c r="C287" s="93"/>
      <c r="D287" s="93"/>
      <c r="E287" s="93"/>
      <c r="F287" s="93"/>
      <c r="G287" s="93"/>
      <c r="H287" s="93"/>
      <c r="I287" s="93"/>
      <c r="J287" s="93"/>
      <c r="K287" s="93"/>
      <c r="L287" s="93"/>
      <c r="V287" s="62"/>
      <c r="W287" s="79"/>
    </row>
    <row r="288" spans="1:189">
      <c r="A288" s="125" t="s">
        <v>287</v>
      </c>
      <c r="B288" s="125"/>
      <c r="C288" s="125"/>
      <c r="D288" s="93"/>
      <c r="E288" s="93"/>
      <c r="F288" s="93"/>
      <c r="G288" s="125" t="s">
        <v>285</v>
      </c>
      <c r="H288" s="125"/>
      <c r="I288" s="125" t="s">
        <v>286</v>
      </c>
      <c r="J288" s="125"/>
      <c r="K288" s="125"/>
      <c r="L288" s="125"/>
      <c r="V288" s="62"/>
      <c r="W288" s="79"/>
    </row>
    <row r="289" spans="1:23">
      <c r="A289" s="93"/>
      <c r="B289" s="93"/>
      <c r="C289" s="93"/>
      <c r="D289" s="93"/>
      <c r="E289" s="93"/>
      <c r="F289" s="93"/>
      <c r="G289" s="93"/>
      <c r="H289" s="93"/>
      <c r="I289" s="93"/>
      <c r="J289" s="93"/>
      <c r="K289" s="93"/>
      <c r="L289" s="93"/>
      <c r="V289" s="62"/>
      <c r="W289" s="79"/>
    </row>
    <row r="290" spans="1:23">
      <c r="A290" s="93"/>
      <c r="B290" s="93"/>
      <c r="C290" s="93"/>
      <c r="D290" s="93"/>
      <c r="E290" s="93"/>
      <c r="F290" s="93"/>
      <c r="G290" s="93"/>
      <c r="H290" s="93"/>
      <c r="I290" s="93"/>
      <c r="J290" s="93"/>
      <c r="K290" s="93"/>
      <c r="L290" s="93"/>
      <c r="V290" s="62"/>
      <c r="W290" s="79"/>
    </row>
    <row r="291" spans="1:23">
      <c r="A291" s="93"/>
      <c r="B291" s="93"/>
      <c r="C291" s="93"/>
      <c r="D291" s="93"/>
      <c r="E291" s="93"/>
      <c r="F291" s="93"/>
      <c r="G291" s="125" t="s">
        <v>277</v>
      </c>
      <c r="H291" s="125"/>
      <c r="I291" s="125"/>
      <c r="J291" s="125"/>
      <c r="K291" s="125"/>
      <c r="L291" s="125"/>
      <c r="V291" s="62"/>
      <c r="W291" s="79"/>
    </row>
    <row r="292" spans="1:23">
      <c r="A292" s="93"/>
      <c r="B292" s="93"/>
      <c r="C292" s="93"/>
      <c r="D292" s="93"/>
      <c r="E292" s="93"/>
      <c r="F292" s="93"/>
      <c r="G292" s="125" t="s">
        <v>278</v>
      </c>
      <c r="H292" s="125"/>
      <c r="I292" s="125" t="s">
        <v>284</v>
      </c>
      <c r="J292" s="125"/>
      <c r="K292" s="125"/>
      <c r="L292" s="125"/>
      <c r="V292" s="62"/>
      <c r="W292" s="79"/>
    </row>
    <row r="293" spans="1:23">
      <c r="A293" s="93"/>
      <c r="B293" s="93"/>
      <c r="C293" s="93"/>
      <c r="D293" s="93"/>
      <c r="E293" s="93"/>
      <c r="F293" s="93"/>
      <c r="G293" s="93"/>
      <c r="H293" s="93"/>
      <c r="I293" s="93"/>
      <c r="J293" s="93"/>
      <c r="K293" s="93"/>
      <c r="L293" s="93"/>
      <c r="V293" s="62"/>
      <c r="W293" s="79"/>
    </row>
  </sheetData>
  <mergeCells count="30">
    <mergeCell ref="L20:L22"/>
    <mergeCell ref="K19:L19"/>
    <mergeCell ref="K278:L278"/>
    <mergeCell ref="A19:A22"/>
    <mergeCell ref="F20:F22"/>
    <mergeCell ref="G20:H20"/>
    <mergeCell ref="F19:I19"/>
    <mergeCell ref="J14:K14"/>
    <mergeCell ref="J13:K13"/>
    <mergeCell ref="C19:C22"/>
    <mergeCell ref="D19:E19"/>
    <mergeCell ref="B19:B22"/>
    <mergeCell ref="J19:J22"/>
    <mergeCell ref="K20:K22"/>
    <mergeCell ref="A4:K4"/>
    <mergeCell ref="A5:K5"/>
    <mergeCell ref="D20:D22"/>
    <mergeCell ref="E20:E22"/>
    <mergeCell ref="H21:H22"/>
    <mergeCell ref="G21:G22"/>
    <mergeCell ref="I21:I22"/>
    <mergeCell ref="C7:F7"/>
    <mergeCell ref="B12:G12"/>
    <mergeCell ref="J6:K6"/>
    <mergeCell ref="J7:K7"/>
    <mergeCell ref="J8:K8"/>
    <mergeCell ref="J9:K9"/>
    <mergeCell ref="J10:K10"/>
    <mergeCell ref="J11:K11"/>
    <mergeCell ref="J12:K12"/>
  </mergeCells>
  <phoneticPr fontId="4" type="noConversion"/>
  <pageMargins left="0.55118110236220474" right="0.35433070866141736" top="0.39370078740157483" bottom="0.39370078740157483" header="0.51181102362204722" footer="0.51181102362204722"/>
  <pageSetup paperSize="9" scale="87" orientation="landscape" r:id="rId1"/>
  <headerFooter alignWithMargins="0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U41"/>
  <sheetViews>
    <sheetView tabSelected="1" workbookViewId="0">
      <selection activeCell="A2" sqref="A2:F2"/>
    </sheetView>
  </sheetViews>
  <sheetFormatPr defaultRowHeight="13.2"/>
  <cols>
    <col min="1" max="1" width="28.21875" style="93" customWidth="1"/>
    <col min="2" max="2" width="8.88671875" style="93"/>
    <col min="3" max="3" width="17.44140625" style="93" customWidth="1"/>
    <col min="4" max="4" width="12.6640625" style="93" customWidth="1"/>
    <col min="5" max="5" width="14.21875" style="93" customWidth="1"/>
    <col min="6" max="6" width="13.33203125" style="93" customWidth="1"/>
    <col min="7" max="16384" width="8.88671875" style="93"/>
  </cols>
  <sheetData>
    <row r="1" spans="1:6">
      <c r="A1" s="240" t="s">
        <v>470</v>
      </c>
      <c r="B1" s="240"/>
      <c r="C1" s="240"/>
      <c r="D1" s="240"/>
      <c r="E1" s="240"/>
      <c r="F1" s="240"/>
    </row>
    <row r="2" spans="1:6" ht="13.8">
      <c r="A2" s="241" t="s">
        <v>288</v>
      </c>
      <c r="B2" s="241"/>
      <c r="C2" s="241"/>
      <c r="D2" s="241"/>
      <c r="E2" s="241"/>
      <c r="F2" s="241"/>
    </row>
    <row r="3" spans="1:6" ht="13.8" thickBot="1">
      <c r="A3" s="145"/>
      <c r="B3" s="146"/>
      <c r="C3" s="147"/>
      <c r="D3" s="148"/>
      <c r="E3" s="148"/>
      <c r="F3" s="89"/>
    </row>
    <row r="4" spans="1:6">
      <c r="A4" s="242" t="s">
        <v>289</v>
      </c>
      <c r="B4" s="245" t="s">
        <v>91</v>
      </c>
      <c r="C4" s="245" t="s">
        <v>290</v>
      </c>
      <c r="D4" s="248" t="s">
        <v>81</v>
      </c>
      <c r="E4" s="248" t="s">
        <v>291</v>
      </c>
      <c r="F4" s="251" t="s">
        <v>96</v>
      </c>
    </row>
    <row r="5" spans="1:6">
      <c r="A5" s="243"/>
      <c r="B5" s="246"/>
      <c r="C5" s="246"/>
      <c r="D5" s="249"/>
      <c r="E5" s="249"/>
      <c r="F5" s="252"/>
    </row>
    <row r="6" spans="1:6">
      <c r="A6" s="243"/>
      <c r="B6" s="246"/>
      <c r="C6" s="246"/>
      <c r="D6" s="249"/>
      <c r="E6" s="249"/>
      <c r="F6" s="252"/>
    </row>
    <row r="7" spans="1:6">
      <c r="A7" s="243"/>
      <c r="B7" s="246"/>
      <c r="C7" s="246"/>
      <c r="D7" s="249"/>
      <c r="E7" s="249"/>
      <c r="F7" s="252"/>
    </row>
    <row r="8" spans="1:6">
      <c r="A8" s="243"/>
      <c r="B8" s="246"/>
      <c r="C8" s="246"/>
      <c r="D8" s="249"/>
      <c r="E8" s="249"/>
      <c r="F8" s="252"/>
    </row>
    <row r="9" spans="1:6">
      <c r="A9" s="243"/>
      <c r="B9" s="246"/>
      <c r="C9" s="246"/>
      <c r="D9" s="249"/>
      <c r="E9" s="249"/>
      <c r="F9" s="252"/>
    </row>
    <row r="10" spans="1:6">
      <c r="A10" s="244"/>
      <c r="B10" s="247"/>
      <c r="C10" s="247"/>
      <c r="D10" s="250"/>
      <c r="E10" s="250"/>
      <c r="F10" s="253"/>
    </row>
    <row r="11" spans="1:6" ht="13.8" thickBot="1">
      <c r="A11" s="149">
        <v>1</v>
      </c>
      <c r="B11" s="150">
        <v>2</v>
      </c>
      <c r="C11" s="151">
        <v>3</v>
      </c>
      <c r="D11" s="152" t="s">
        <v>292</v>
      </c>
      <c r="E11" s="153" t="s">
        <v>293</v>
      </c>
      <c r="F11" s="154" t="s">
        <v>294</v>
      </c>
    </row>
    <row r="12" spans="1:6" ht="21">
      <c r="A12" s="155" t="s">
        <v>295</v>
      </c>
      <c r="B12" s="156" t="s">
        <v>296</v>
      </c>
      <c r="C12" s="157" t="s">
        <v>82</v>
      </c>
      <c r="D12" s="158">
        <v>2488158.14</v>
      </c>
      <c r="E12" s="159">
        <v>-455944.29</v>
      </c>
      <c r="F12" s="160">
        <v>2032213.85</v>
      </c>
    </row>
    <row r="13" spans="1:6">
      <c r="A13" s="161" t="s">
        <v>97</v>
      </c>
      <c r="B13" s="162"/>
      <c r="C13" s="163"/>
      <c r="D13" s="164"/>
      <c r="E13" s="165"/>
      <c r="F13" s="166"/>
    </row>
    <row r="14" spans="1:6" ht="21">
      <c r="A14" s="167" t="s">
        <v>297</v>
      </c>
      <c r="B14" s="168" t="s">
        <v>298</v>
      </c>
      <c r="C14" s="169" t="s">
        <v>82</v>
      </c>
      <c r="D14" s="170" t="s">
        <v>299</v>
      </c>
      <c r="E14" s="171" t="s">
        <v>299</v>
      </c>
      <c r="F14" s="160" t="s">
        <v>299</v>
      </c>
    </row>
    <row r="15" spans="1:6">
      <c r="A15" s="161" t="s">
        <v>300</v>
      </c>
      <c r="B15" s="162"/>
      <c r="C15" s="163"/>
      <c r="D15" s="164"/>
      <c r="E15" s="165"/>
      <c r="F15" s="166"/>
    </row>
    <row r="16" spans="1:6" ht="21">
      <c r="A16" s="172" t="s">
        <v>301</v>
      </c>
      <c r="B16" s="173" t="s">
        <v>302</v>
      </c>
      <c r="C16" s="174" t="s">
        <v>82</v>
      </c>
      <c r="D16" s="175" t="s">
        <v>299</v>
      </c>
      <c r="E16" s="176" t="s">
        <v>299</v>
      </c>
      <c r="F16" s="160" t="s">
        <v>299</v>
      </c>
    </row>
    <row r="17" spans="1:73">
      <c r="A17" s="177"/>
      <c r="B17" s="178"/>
      <c r="C17" s="179"/>
      <c r="D17" s="160"/>
      <c r="E17" s="180"/>
      <c r="F17" s="160"/>
    </row>
    <row r="18" spans="1:73">
      <c r="A18" s="167" t="s">
        <v>303</v>
      </c>
      <c r="B18" s="168" t="s">
        <v>304</v>
      </c>
      <c r="C18" s="169" t="s">
        <v>305</v>
      </c>
      <c r="D18" s="170">
        <v>2488158.14</v>
      </c>
      <c r="E18" s="171">
        <v>455944.29</v>
      </c>
      <c r="F18" s="160">
        <v>2032213.85</v>
      </c>
    </row>
    <row r="19" spans="1:73">
      <c r="A19" s="155" t="s">
        <v>306</v>
      </c>
      <c r="B19" s="178" t="s">
        <v>304</v>
      </c>
      <c r="C19" s="179" t="s">
        <v>307</v>
      </c>
      <c r="D19" s="160">
        <v>-23327200</v>
      </c>
      <c r="E19" s="180">
        <v>-24060939.32</v>
      </c>
      <c r="F19" s="160">
        <v>733739.32</v>
      </c>
    </row>
    <row r="20" spans="1:73">
      <c r="A20" s="155" t="s">
        <v>308</v>
      </c>
      <c r="B20" s="178" t="s">
        <v>309</v>
      </c>
      <c r="C20" s="179" t="s">
        <v>307</v>
      </c>
      <c r="D20" s="160">
        <v>-23327200</v>
      </c>
      <c r="E20" s="180">
        <v>-24060939.32</v>
      </c>
      <c r="F20" s="181" t="s">
        <v>310</v>
      </c>
    </row>
    <row r="21" spans="1:73">
      <c r="A21" s="155" t="s">
        <v>311</v>
      </c>
      <c r="B21" s="178" t="s">
        <v>309</v>
      </c>
      <c r="C21" s="179" t="s">
        <v>312</v>
      </c>
      <c r="D21" s="160">
        <v>-23327200</v>
      </c>
      <c r="E21" s="180">
        <v>-24060939.32</v>
      </c>
      <c r="F21" s="181" t="s">
        <v>310</v>
      </c>
    </row>
    <row r="22" spans="1:73">
      <c r="A22" s="182" t="s">
        <v>311</v>
      </c>
      <c r="B22" s="178" t="s">
        <v>309</v>
      </c>
      <c r="C22" s="179" t="s">
        <v>313</v>
      </c>
      <c r="D22" s="160">
        <v>-23327200</v>
      </c>
      <c r="E22" s="180">
        <v>-24060939.32</v>
      </c>
      <c r="F22" s="181" t="s">
        <v>310</v>
      </c>
    </row>
    <row r="23" spans="1:73">
      <c r="A23" s="183" t="s">
        <v>314</v>
      </c>
      <c r="B23" s="184" t="s">
        <v>309</v>
      </c>
      <c r="C23" s="185" t="s">
        <v>315</v>
      </c>
      <c r="D23" s="186">
        <v>-23327200</v>
      </c>
      <c r="E23" s="187">
        <v>-24060939.32</v>
      </c>
      <c r="F23" s="181" t="s">
        <v>310</v>
      </c>
    </row>
    <row r="24" spans="1:73">
      <c r="A24" s="183" t="s">
        <v>316</v>
      </c>
      <c r="B24" s="184" t="s">
        <v>317</v>
      </c>
      <c r="C24" s="179" t="s">
        <v>318</v>
      </c>
      <c r="D24" s="160">
        <v>25815358.140000001</v>
      </c>
      <c r="E24" s="180">
        <v>24516883.609999999</v>
      </c>
      <c r="F24" s="181" t="s">
        <v>310</v>
      </c>
    </row>
    <row r="25" spans="1:73">
      <c r="A25" s="183" t="s">
        <v>316</v>
      </c>
      <c r="B25" s="188" t="s">
        <v>317</v>
      </c>
      <c r="C25" s="189" t="s">
        <v>318</v>
      </c>
      <c r="D25" s="190">
        <v>25815358.140000001</v>
      </c>
      <c r="E25" s="191">
        <v>24516883.609999999</v>
      </c>
      <c r="F25" s="181" t="s">
        <v>310</v>
      </c>
    </row>
    <row r="26" spans="1:73">
      <c r="A26" s="183" t="s">
        <v>316</v>
      </c>
      <c r="B26" s="184" t="s">
        <v>317</v>
      </c>
      <c r="C26" s="185" t="s">
        <v>319</v>
      </c>
      <c r="D26" s="186">
        <v>25815358.140000001</v>
      </c>
      <c r="E26" s="187">
        <v>24516883.609999999</v>
      </c>
      <c r="F26" s="181" t="s">
        <v>310</v>
      </c>
    </row>
    <row r="27" spans="1:73">
      <c r="A27" s="183" t="s">
        <v>316</v>
      </c>
      <c r="B27" s="184" t="s">
        <v>317</v>
      </c>
      <c r="C27" s="185" t="s">
        <v>320</v>
      </c>
      <c r="D27" s="186">
        <v>25815358.140000001</v>
      </c>
      <c r="E27" s="187">
        <v>24516883.609999999</v>
      </c>
      <c r="F27" s="181" t="s">
        <v>310</v>
      </c>
    </row>
    <row r="28" spans="1:73" ht="13.8" thickBot="1">
      <c r="B28" s="192"/>
      <c r="C28" s="90" t="s">
        <v>233</v>
      </c>
      <c r="D28" s="90" t="s">
        <v>233</v>
      </c>
      <c r="E28" s="193" t="s">
        <v>233</v>
      </c>
      <c r="F28" s="181" t="s">
        <v>310</v>
      </c>
    </row>
    <row r="31" spans="1:73">
      <c r="A31" s="194" t="s">
        <v>466</v>
      </c>
      <c r="B31" s="194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39"/>
      <c r="AB31" s="239"/>
      <c r="AC31" s="239"/>
      <c r="AD31" s="239"/>
      <c r="AE31" s="239"/>
      <c r="AF31" s="239"/>
      <c r="AG31" s="239"/>
      <c r="AH31" s="239"/>
      <c r="AI31" s="196"/>
      <c r="AJ31" s="196"/>
      <c r="AK31" s="196"/>
      <c r="AL31" s="239"/>
      <c r="AM31" s="239"/>
      <c r="AN31" s="239"/>
      <c r="AO31" s="239"/>
      <c r="AP31" s="239"/>
      <c r="AQ31" s="239"/>
      <c r="AR31" s="239"/>
      <c r="AS31" s="239"/>
      <c r="AT31" s="239"/>
      <c r="AU31" s="239"/>
      <c r="AV31" s="239"/>
      <c r="AW31" s="239"/>
      <c r="AX31" s="239"/>
      <c r="AY31" s="239"/>
      <c r="AZ31" s="239"/>
      <c r="BA31" s="239"/>
      <c r="BB31" s="239"/>
      <c r="BC31" s="239"/>
      <c r="BD31" s="239"/>
      <c r="BE31" s="239"/>
      <c r="BF31" s="239"/>
      <c r="BG31" s="239"/>
      <c r="BH31" s="239"/>
      <c r="BI31" s="239"/>
      <c r="BJ31" s="239"/>
      <c r="BK31" s="239"/>
      <c r="BL31" s="239"/>
      <c r="BM31" s="239"/>
      <c r="BN31" s="196"/>
      <c r="BO31" s="196"/>
      <c r="BP31" s="196"/>
      <c r="BQ31" s="196"/>
      <c r="BR31" s="196"/>
      <c r="BS31" s="196"/>
      <c r="BT31" s="196"/>
      <c r="BU31" s="196"/>
    </row>
    <row r="32" spans="1:73">
      <c r="A32" s="194"/>
      <c r="B32" s="194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  <c r="AE32" s="238"/>
      <c r="AF32" s="238"/>
      <c r="AG32" s="238"/>
      <c r="AH32" s="238"/>
      <c r="AI32" s="196"/>
      <c r="AJ32" s="196"/>
      <c r="AK32" s="196"/>
      <c r="AL32" s="238"/>
      <c r="AM32" s="238"/>
      <c r="AN32" s="238"/>
      <c r="AO32" s="238"/>
      <c r="AP32" s="238"/>
      <c r="AQ32" s="238"/>
      <c r="AR32" s="238"/>
      <c r="AS32" s="238"/>
      <c r="AT32" s="238"/>
      <c r="AU32" s="238"/>
      <c r="AV32" s="238"/>
      <c r="AW32" s="238"/>
      <c r="AX32" s="238"/>
      <c r="AY32" s="238"/>
      <c r="AZ32" s="238"/>
      <c r="BA32" s="238"/>
      <c r="BB32" s="238"/>
      <c r="BC32" s="238"/>
      <c r="BD32" s="238"/>
      <c r="BE32" s="238"/>
      <c r="BF32" s="238"/>
      <c r="BG32" s="238"/>
      <c r="BH32" s="238"/>
      <c r="BI32" s="238"/>
      <c r="BJ32" s="238"/>
      <c r="BK32" s="238"/>
      <c r="BL32" s="238"/>
      <c r="BM32" s="238"/>
      <c r="BN32" s="196"/>
      <c r="BO32" s="196"/>
      <c r="BP32" s="196"/>
      <c r="BQ32" s="196"/>
      <c r="BR32" s="196"/>
      <c r="BS32" s="196"/>
      <c r="BT32" s="196"/>
      <c r="BU32" s="196"/>
    </row>
    <row r="33" spans="1:73">
      <c r="A33" s="194"/>
      <c r="B33" s="194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7"/>
      <c r="AU33" s="197"/>
      <c r="AV33" s="197"/>
      <c r="AW33" s="197"/>
      <c r="AX33" s="197"/>
      <c r="AY33" s="197"/>
      <c r="AZ33" s="197"/>
      <c r="BA33" s="197"/>
      <c r="BB33" s="198"/>
      <c r="BC33" s="198"/>
      <c r="BD33" s="198"/>
      <c r="BE33" s="198"/>
      <c r="BF33" s="198"/>
      <c r="BG33" s="197"/>
      <c r="BH33" s="197"/>
      <c r="BI33" s="197"/>
      <c r="BJ33" s="197"/>
      <c r="BK33" s="197"/>
      <c r="BL33" s="197"/>
      <c r="BM33" s="197"/>
      <c r="BN33" s="197"/>
      <c r="BO33" s="197"/>
      <c r="BP33" s="196"/>
      <c r="BQ33" s="196"/>
      <c r="BR33" s="196"/>
      <c r="BS33" s="196"/>
      <c r="BT33" s="196"/>
      <c r="BU33" s="196"/>
    </row>
    <row r="34" spans="1:73">
      <c r="A34" s="194" t="s">
        <v>465</v>
      </c>
      <c r="B34" s="194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  <c r="AO34" s="196"/>
      <c r="AP34" s="196"/>
      <c r="AQ34" s="196"/>
      <c r="AR34" s="196"/>
      <c r="AS34" s="196"/>
      <c r="AT34" s="196"/>
      <c r="AU34" s="196"/>
      <c r="AV34" s="196"/>
      <c r="AW34" s="196"/>
      <c r="AX34" s="196"/>
      <c r="AY34" s="196"/>
      <c r="AZ34" s="196"/>
      <c r="BA34" s="196"/>
      <c r="BB34" s="196"/>
      <c r="BC34" s="196"/>
      <c r="BD34" s="196"/>
      <c r="BE34" s="196"/>
      <c r="BF34" s="196"/>
      <c r="BG34" s="196"/>
      <c r="BH34" s="196"/>
      <c r="BI34" s="196"/>
      <c r="BJ34" s="196"/>
      <c r="BK34" s="196"/>
      <c r="BL34" s="196"/>
      <c r="BM34" s="196"/>
      <c r="BN34" s="196"/>
      <c r="BO34" s="196"/>
      <c r="BP34" s="196"/>
      <c r="BQ34" s="196"/>
      <c r="BR34" s="196"/>
      <c r="BS34" s="196"/>
      <c r="BT34" s="196"/>
      <c r="BU34" s="196"/>
    </row>
    <row r="35" spans="1:73">
      <c r="A35" s="194" t="s">
        <v>467</v>
      </c>
      <c r="B35" s="194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239"/>
      <c r="Y35" s="239"/>
      <c r="Z35" s="239"/>
      <c r="AA35" s="239"/>
      <c r="AB35" s="239"/>
      <c r="AC35" s="239"/>
      <c r="AD35" s="239"/>
      <c r="AE35" s="239"/>
      <c r="AF35" s="239"/>
      <c r="AG35" s="239"/>
      <c r="AH35" s="239"/>
      <c r="AI35" s="239"/>
      <c r="AJ35" s="239"/>
      <c r="AK35" s="239"/>
      <c r="AL35" s="239"/>
      <c r="AM35" s="239"/>
      <c r="AN35" s="239"/>
      <c r="AO35" s="239"/>
      <c r="AP35" s="239"/>
      <c r="AQ35" s="239"/>
      <c r="AR35" s="196"/>
      <c r="AS35" s="196"/>
      <c r="AT35" s="239"/>
      <c r="AU35" s="239"/>
      <c r="AV35" s="239"/>
      <c r="AW35" s="239"/>
      <c r="AX35" s="239"/>
      <c r="AY35" s="239"/>
      <c r="AZ35" s="239"/>
      <c r="BA35" s="239"/>
      <c r="BB35" s="239"/>
      <c r="BC35" s="239"/>
      <c r="BD35" s="239"/>
      <c r="BE35" s="239"/>
      <c r="BF35" s="239"/>
      <c r="BG35" s="239"/>
      <c r="BH35" s="239"/>
      <c r="BI35" s="239"/>
      <c r="BJ35" s="239"/>
      <c r="BK35" s="239"/>
      <c r="BL35" s="239"/>
      <c r="BM35" s="239"/>
      <c r="BN35" s="239"/>
      <c r="BO35" s="239"/>
      <c r="BP35" s="239"/>
      <c r="BQ35" s="239"/>
      <c r="BR35" s="239"/>
      <c r="BS35" s="239"/>
      <c r="BT35" s="239"/>
      <c r="BU35" s="239"/>
    </row>
    <row r="36" spans="1:73">
      <c r="A36" s="194"/>
      <c r="B36" s="194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8"/>
      <c r="S36" s="198"/>
      <c r="T36" s="198"/>
      <c r="U36" s="198"/>
      <c r="V36" s="198"/>
      <c r="W36" s="19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  <c r="AL36" s="238"/>
      <c r="AM36" s="238"/>
      <c r="AN36" s="238"/>
      <c r="AO36" s="238"/>
      <c r="AP36" s="238"/>
      <c r="AQ36" s="238"/>
      <c r="AR36" s="198"/>
      <c r="AS36" s="198"/>
      <c r="AT36" s="238"/>
      <c r="AU36" s="238"/>
      <c r="AV36" s="238"/>
      <c r="AW36" s="238"/>
      <c r="AX36" s="238"/>
      <c r="AY36" s="238"/>
      <c r="AZ36" s="238"/>
      <c r="BA36" s="238"/>
      <c r="BB36" s="238"/>
      <c r="BC36" s="238"/>
      <c r="BD36" s="238"/>
      <c r="BE36" s="238"/>
      <c r="BF36" s="238"/>
      <c r="BG36" s="238"/>
      <c r="BH36" s="238"/>
      <c r="BI36" s="238"/>
      <c r="BJ36" s="238"/>
      <c r="BK36" s="238"/>
      <c r="BL36" s="238"/>
      <c r="BM36" s="238"/>
      <c r="BN36" s="238"/>
      <c r="BO36" s="238"/>
      <c r="BP36" s="238"/>
      <c r="BQ36" s="238"/>
      <c r="BR36" s="238"/>
      <c r="BS36" s="238"/>
      <c r="BT36" s="238"/>
      <c r="BU36" s="238"/>
    </row>
    <row r="37" spans="1:73">
      <c r="A37" s="194"/>
      <c r="B37" s="194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96"/>
      <c r="AP37" s="196"/>
      <c r="AQ37" s="196"/>
      <c r="AR37" s="196"/>
      <c r="AS37" s="196"/>
      <c r="AT37" s="196"/>
      <c r="AU37" s="196"/>
      <c r="AV37" s="196"/>
      <c r="AW37" s="196"/>
      <c r="AX37" s="196"/>
      <c r="AY37" s="196"/>
      <c r="AZ37" s="196"/>
      <c r="BA37" s="196"/>
      <c r="BB37" s="196"/>
      <c r="BC37" s="196"/>
      <c r="BD37" s="196"/>
      <c r="BE37" s="196"/>
      <c r="BF37" s="196"/>
      <c r="BG37" s="196"/>
      <c r="BH37" s="196"/>
      <c r="BI37" s="196"/>
      <c r="BJ37" s="196"/>
      <c r="BK37" s="196"/>
      <c r="BL37" s="196"/>
      <c r="BM37" s="196"/>
      <c r="BN37" s="196"/>
      <c r="BO37" s="196"/>
      <c r="BP37" s="196"/>
      <c r="BQ37" s="196"/>
      <c r="BR37" s="196"/>
      <c r="BS37" s="196"/>
      <c r="BT37" s="196"/>
      <c r="BU37" s="196"/>
    </row>
    <row r="38" spans="1:73">
      <c r="A38" s="194" t="s">
        <v>468</v>
      </c>
      <c r="B38" s="194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239"/>
      <c r="T38" s="239"/>
      <c r="U38" s="239"/>
      <c r="V38" s="239"/>
      <c r="W38" s="239"/>
      <c r="X38" s="239"/>
      <c r="Y38" s="239"/>
      <c r="Z38" s="239"/>
      <c r="AA38" s="239"/>
      <c r="AB38" s="239"/>
      <c r="AC38" s="239"/>
      <c r="AD38" s="239"/>
      <c r="AE38" s="239"/>
      <c r="AF38" s="239"/>
      <c r="AG38" s="239"/>
      <c r="AH38" s="239"/>
      <c r="AI38" s="239"/>
      <c r="AJ38" s="239"/>
      <c r="AK38" s="239"/>
      <c r="AL38" s="239"/>
      <c r="AM38" s="196"/>
      <c r="AN38" s="196"/>
      <c r="AO38" s="196"/>
      <c r="AP38" s="239"/>
      <c r="AQ38" s="239"/>
      <c r="AR38" s="239"/>
      <c r="AS38" s="239"/>
      <c r="AT38" s="239"/>
      <c r="AU38" s="239"/>
      <c r="AV38" s="239"/>
      <c r="AW38" s="239"/>
      <c r="AX38" s="239"/>
      <c r="AY38" s="239"/>
      <c r="AZ38" s="239"/>
      <c r="BA38" s="239"/>
      <c r="BB38" s="239"/>
      <c r="BC38" s="239"/>
      <c r="BD38" s="239"/>
      <c r="BE38" s="239"/>
      <c r="BF38" s="239"/>
      <c r="BG38" s="239"/>
      <c r="BH38" s="239"/>
      <c r="BI38" s="239"/>
      <c r="BJ38" s="239"/>
      <c r="BK38" s="239"/>
      <c r="BL38" s="239"/>
      <c r="BM38" s="239"/>
      <c r="BN38" s="239"/>
      <c r="BO38" s="239"/>
      <c r="BP38" s="239"/>
      <c r="BQ38" s="239"/>
      <c r="BR38" s="196"/>
      <c r="BS38" s="196"/>
      <c r="BT38" s="196"/>
      <c r="BU38" s="196"/>
    </row>
    <row r="39" spans="1:73">
      <c r="A39" s="195"/>
      <c r="B39" s="195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238"/>
      <c r="AH39" s="238"/>
      <c r="AI39" s="238"/>
      <c r="AJ39" s="238"/>
      <c r="AK39" s="238"/>
      <c r="AL39" s="238"/>
      <c r="AM39" s="196"/>
      <c r="AN39" s="196"/>
      <c r="AO39" s="198"/>
      <c r="AP39" s="238"/>
      <c r="AQ39" s="238"/>
      <c r="AR39" s="238"/>
      <c r="AS39" s="238"/>
      <c r="AT39" s="238"/>
      <c r="AU39" s="238"/>
      <c r="AV39" s="238"/>
      <c r="AW39" s="238"/>
      <c r="AX39" s="238"/>
      <c r="AY39" s="238"/>
      <c r="AZ39" s="238"/>
      <c r="BA39" s="238"/>
      <c r="BB39" s="238"/>
      <c r="BC39" s="238"/>
      <c r="BD39" s="238"/>
      <c r="BE39" s="238"/>
      <c r="BF39" s="238"/>
      <c r="BG39" s="238"/>
      <c r="BH39" s="238"/>
      <c r="BI39" s="238"/>
      <c r="BJ39" s="238"/>
      <c r="BK39" s="238"/>
      <c r="BL39" s="238"/>
      <c r="BM39" s="238"/>
      <c r="BN39" s="238"/>
      <c r="BO39" s="238"/>
      <c r="BP39" s="238"/>
      <c r="BQ39" s="238"/>
      <c r="BR39" s="198"/>
      <c r="BS39" s="198"/>
      <c r="BT39" s="198"/>
      <c r="BU39" s="198"/>
    </row>
    <row r="40" spans="1:73">
      <c r="A40" s="194"/>
      <c r="B40" s="194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96"/>
      <c r="AL40" s="196"/>
      <c r="AM40" s="196"/>
      <c r="AN40" s="196"/>
      <c r="AO40" s="196"/>
      <c r="AP40" s="196"/>
      <c r="AQ40" s="196"/>
      <c r="AR40" s="196"/>
      <c r="AS40" s="196"/>
      <c r="AT40" s="196"/>
      <c r="AU40" s="196"/>
      <c r="AV40" s="196"/>
      <c r="AW40" s="196"/>
      <c r="AX40" s="199"/>
      <c r="AY40" s="196"/>
      <c r="AZ40" s="196"/>
      <c r="BA40" s="196"/>
      <c r="BB40" s="196"/>
      <c r="BC40" s="196"/>
      <c r="BD40" s="196"/>
      <c r="BE40" s="196"/>
      <c r="BF40" s="196"/>
      <c r="BG40" s="196"/>
      <c r="BH40" s="196"/>
      <c r="BI40" s="196"/>
      <c r="BJ40" s="196"/>
      <c r="BK40" s="196"/>
      <c r="BL40" s="196"/>
      <c r="BM40" s="196"/>
      <c r="BN40" s="196"/>
      <c r="BO40" s="196"/>
      <c r="BP40" s="196"/>
      <c r="BQ40" s="196"/>
      <c r="BR40" s="196"/>
      <c r="BS40" s="196"/>
      <c r="BT40" s="196"/>
      <c r="BU40" s="196"/>
    </row>
    <row r="41" spans="1:73">
      <c r="A41" s="235" t="s">
        <v>469</v>
      </c>
      <c r="B41" s="235"/>
      <c r="C41" s="236"/>
      <c r="D41" s="236"/>
      <c r="E41" s="236"/>
      <c r="F41" s="236"/>
      <c r="G41" s="237"/>
      <c r="H41" s="237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37"/>
      <c r="AB41" s="237"/>
      <c r="AC41" s="237"/>
      <c r="AD41" s="237"/>
      <c r="AE41" s="234"/>
      <c r="AF41" s="234"/>
      <c r="AG41" s="234"/>
      <c r="AH41" s="234"/>
      <c r="AI41" s="196"/>
      <c r="AJ41" s="196"/>
      <c r="AK41" s="196"/>
      <c r="AL41" s="196"/>
      <c r="AM41" s="196"/>
      <c r="AN41" s="196"/>
      <c r="AO41" s="196"/>
      <c r="AP41" s="196"/>
      <c r="AQ41" s="196"/>
      <c r="AR41" s="196"/>
      <c r="AS41" s="196"/>
      <c r="AT41" s="196"/>
      <c r="AU41" s="196"/>
      <c r="AV41" s="196"/>
      <c r="AW41" s="196"/>
      <c r="AX41" s="196"/>
      <c r="AY41" s="196"/>
      <c r="AZ41" s="196"/>
      <c r="BA41" s="196"/>
      <c r="BB41" s="196"/>
      <c r="BC41" s="196"/>
      <c r="BD41" s="196"/>
      <c r="BE41" s="196"/>
      <c r="BF41" s="196"/>
      <c r="BG41" s="196"/>
      <c r="BH41" s="196"/>
      <c r="BI41" s="196"/>
      <c r="BJ41" s="196"/>
      <c r="BK41" s="196"/>
      <c r="BL41" s="196"/>
      <c r="BM41" s="196"/>
      <c r="BN41" s="196"/>
      <c r="BO41" s="196"/>
      <c r="BP41" s="196"/>
      <c r="BQ41" s="196"/>
      <c r="BR41" s="196"/>
      <c r="BS41" s="196"/>
      <c r="BT41" s="196"/>
      <c r="BU41" s="196"/>
    </row>
  </sheetData>
  <mergeCells count="26">
    <mergeCell ref="A1:F1"/>
    <mergeCell ref="A2:F2"/>
    <mergeCell ref="A4:A10"/>
    <mergeCell ref="B4:B10"/>
    <mergeCell ref="C4:C10"/>
    <mergeCell ref="D4:D10"/>
    <mergeCell ref="E4:E10"/>
    <mergeCell ref="F4:F10"/>
    <mergeCell ref="O31:AH31"/>
    <mergeCell ref="AL31:BM31"/>
    <mergeCell ref="O32:AH32"/>
    <mergeCell ref="AL32:BM32"/>
    <mergeCell ref="X35:AQ35"/>
    <mergeCell ref="AT35:BU35"/>
    <mergeCell ref="X36:AQ36"/>
    <mergeCell ref="AT36:BU36"/>
    <mergeCell ref="S38:AL38"/>
    <mergeCell ref="AP38:BQ38"/>
    <mergeCell ref="S39:AL39"/>
    <mergeCell ref="AP39:BQ39"/>
    <mergeCell ref="AE41:AH41"/>
    <mergeCell ref="A41:B41"/>
    <mergeCell ref="C41:F41"/>
    <mergeCell ref="G41:H41"/>
    <mergeCell ref="I41:Z41"/>
    <mergeCell ref="AA41:AD41"/>
  </mergeCells>
  <conditionalFormatting sqref="E12:F12">
    <cfRule type="cellIs" dxfId="13" priority="14" stopIfTrue="1" operator="equal">
      <formula>0</formula>
    </cfRule>
  </conditionalFormatting>
  <conditionalFormatting sqref="E14:F14">
    <cfRule type="cellIs" dxfId="12" priority="13" stopIfTrue="1" operator="equal">
      <formula>0</formula>
    </cfRule>
  </conditionalFormatting>
  <conditionalFormatting sqref="E16:F17">
    <cfRule type="cellIs" dxfId="11" priority="12" stopIfTrue="1" operator="equal">
      <formula>0</formula>
    </cfRule>
  </conditionalFormatting>
  <conditionalFormatting sqref="E18:F18">
    <cfRule type="cellIs" dxfId="10" priority="11" stopIfTrue="1" operator="equal">
      <formula>0</formula>
    </cfRule>
  </conditionalFormatting>
  <conditionalFormatting sqref="E19:F19">
    <cfRule type="cellIs" dxfId="9" priority="10" stopIfTrue="1" operator="equal">
      <formula>0</formula>
    </cfRule>
  </conditionalFormatting>
  <conditionalFormatting sqref="E20:F20 F21:F28">
    <cfRule type="cellIs" dxfId="8" priority="9" stopIfTrue="1" operator="equal">
      <formula>0</formula>
    </cfRule>
  </conditionalFormatting>
  <conditionalFormatting sqref="E21:F21">
    <cfRule type="cellIs" dxfId="7" priority="8" stopIfTrue="1" operator="equal">
      <formula>0</formula>
    </cfRule>
  </conditionalFormatting>
  <conditionalFormatting sqref="E22:F22">
    <cfRule type="cellIs" dxfId="6" priority="7" stopIfTrue="1" operator="equal">
      <formula>0</formula>
    </cfRule>
  </conditionalFormatting>
  <conditionalFormatting sqref="E23:F24">
    <cfRule type="cellIs" dxfId="5" priority="6" stopIfTrue="1" operator="equal">
      <formula>0</formula>
    </cfRule>
  </conditionalFormatting>
  <conditionalFormatting sqref="E25:F25">
    <cfRule type="cellIs" dxfId="4" priority="5" stopIfTrue="1" operator="equal">
      <formula>0</formula>
    </cfRule>
  </conditionalFormatting>
  <conditionalFormatting sqref="E26:F27 F28">
    <cfRule type="cellIs" dxfId="3" priority="4" stopIfTrue="1" operator="equal">
      <formula>0</formula>
    </cfRule>
  </conditionalFormatting>
  <conditionalFormatting sqref="E24">
    <cfRule type="cellIs" dxfId="2" priority="3" stopIfTrue="1" operator="equal">
      <formula>0</formula>
    </cfRule>
  </conditionalFormatting>
  <conditionalFormatting sqref="E19:E20">
    <cfRule type="cellIs" dxfId="1" priority="2" stopIfTrue="1" operator="equal">
      <formula>0</formula>
    </cfRule>
  </conditionalFormatting>
  <conditionalFormatting sqref="F20:F28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 лист</vt:lpstr>
      <vt:lpstr>Источники</vt:lpstr>
      <vt:lpstr>'1 лист'!Область_печати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2017-03-23T10:22:58Z</cp:lastPrinted>
  <dcterms:created xsi:type="dcterms:W3CDTF">2007-09-21T13:36:41Z</dcterms:created>
  <dcterms:modified xsi:type="dcterms:W3CDTF">2017-03-23T10:23:09Z</dcterms:modified>
</cp:coreProperties>
</file>